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JORGE\ARCHIVOS 2021\16.3 Presentacion de Informes\Sistema de Control Interno\"/>
    </mc:Choice>
  </mc:AlternateContent>
  <bookViews>
    <workbookView xWindow="0" yWindow="0" windowWidth="24000" windowHeight="9630" firstSheet="1" activeTab="2"/>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5" i="9" l="1"/>
  <c r="E25" i="9"/>
  <c r="C95" i="8" a="1"/>
  <c r="C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7" i="8" a="1"/>
  <c r="C57"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G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K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I61" i="8" s="1"/>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I42" i="8" s="1"/>
  <c r="H46" i="8"/>
  <c r="D46" i="8"/>
  <c r="B46" i="8" s="1"/>
  <c r="F46" i="8"/>
  <c r="E46" i="8"/>
  <c r="G46" i="8"/>
  <c r="I46" i="8" s="1"/>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F57" i="8"/>
  <c r="D57" i="8"/>
  <c r="B57" i="8" s="1"/>
  <c r="G57" i="8"/>
  <c r="E57"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H57" i="8"/>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H19" i="8"/>
  <c r="I19" i="8" s="1"/>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D95" i="8"/>
  <c r="B95" i="8" s="1"/>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I52" i="8" s="1"/>
  <c r="E55" i="8"/>
  <c r="G56" i="8"/>
  <c r="I56" i="8" s="1"/>
  <c r="D56" i="8"/>
  <c r="B56" i="8" s="1"/>
  <c r="F61" i="8"/>
  <c r="D61" i="8"/>
  <c r="B61" i="8" s="1"/>
  <c r="E63" i="8"/>
  <c r="G64" i="8"/>
  <c r="I64" i="8" s="1"/>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32" i="8" l="1"/>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57"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L111" i="7"/>
  <c r="N111" i="7" s="1"/>
  <c r="K111" i="7"/>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N123" i="6"/>
  <c r="K123" i="6"/>
  <c r="L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N21" i="5"/>
  <c r="K21" i="5"/>
  <c r="L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M48" i="10" s="1"/>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19" i="10" l="1"/>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O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G29" i="9"/>
  <c r="O29" i="9" s="1"/>
  <c r="E29" i="9"/>
  <c r="K54" i="8"/>
  <c r="K49" i="8"/>
  <c r="F108" i="8"/>
  <c r="D108" i="8"/>
  <c r="B108" i="8" s="1"/>
  <c r="H108" i="8"/>
  <c r="G108" i="8"/>
  <c r="E108" i="8"/>
  <c r="K15" i="8"/>
  <c r="H116" i="8"/>
  <c r="F116" i="8"/>
  <c r="G116" i="8"/>
  <c r="E116" i="8"/>
  <c r="D116" i="8"/>
  <c r="B116" i="8" s="1"/>
  <c r="K70" i="8"/>
  <c r="K26" i="8"/>
  <c r="K53" i="8"/>
  <c r="K46" i="8"/>
  <c r="K25" i="8"/>
  <c r="K5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O27" i="9" s="1"/>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O31" i="9" s="1"/>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K57"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O25" i="9"/>
  <c r="M7" i="9"/>
  <c r="L39" i="8"/>
  <c r="L56" i="8"/>
  <c r="L68" i="8"/>
</calcChain>
</file>

<file path=xl/sharedStrings.xml><?xml version="1.0" encoding="utf-8"?>
<sst xmlns="http://schemas.openxmlformats.org/spreadsheetml/2006/main" count="1105" uniqueCount="764">
  <si>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</si>
  <si>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</si>
  <si>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</si>
  <si>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</si>
  <si>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</si>
  <si>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</si>
  <si>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</si>
  <si>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</si>
  <si>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</si>
  <si>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</si>
  <si>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</si>
  <si>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</si>
  <si>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</si>
  <si>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</si>
  <si>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</si>
  <si>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</si>
  <si>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</si>
  <si>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</si>
  <si>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</si>
  <si>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</si>
  <si>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</si>
  <si>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</si>
  <si>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</si>
  <si>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</si>
  <si>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</si>
  <si>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</si>
  <si>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</si>
  <si>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</si>
  <si>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</si>
  <si>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</si>
  <si>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</si>
  <si>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</si>
  <si>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</si>
  <si>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</si>
  <si>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</si>
  <si>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</si>
  <si>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</si>
  <si>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</si>
  <si>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</si>
  <si>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</si>
  <si>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</si>
  <si>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</si>
  <si>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</si>
  <si>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</si>
  <si>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</si>
  <si>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</si>
  <si>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</si>
  <si>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</si>
  <si>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</si>
  <si>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</si>
  <si>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</si>
  <si>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</si>
  <si>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</si>
  <si>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</si>
  <si>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</si>
  <si>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</si>
  <si>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</si>
  <si>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</si>
  <si>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</si>
  <si>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</si>
  <si>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</si>
  <si>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</si>
  <si>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</si>
  <si>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</si>
  <si>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</si>
  <si>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</si>
  <si>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</si>
  <si>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</si>
  <si>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</si>
  <si>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</si>
  <si>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</si>
  <si>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</si>
  <si>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</si>
  <si>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</si>
  <si>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</si>
  <si>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</si>
  <si>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</si>
  <si>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</si>
  <si>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</si>
  <si>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</si>
  <si>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</si>
  <si>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</si>
  <si>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</si>
  <si>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</si>
  <si>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</si>
  <si>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</si>
  <si>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</si>
  <si>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</si>
  <si>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</si>
  <si>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</si>
  <si>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</si>
  <si>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</si>
  <si>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</si>
  <si>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</si>
  <si>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</si>
  <si>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</si>
  <si>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</si>
  <si>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</si>
  <si>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</si>
  <si>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</si>
  <si>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</si>
  <si>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</si>
  <si>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</si>
  <si>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</si>
  <si>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</si>
  <si>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</si>
  <si>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</si>
  <si>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</si>
  <si>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</si>
  <si>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</si>
  <si>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</si>
  <si>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</si>
  <si>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</si>
  <si>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</si>
  <si>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</si>
  <si>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</si>
  <si>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</si>
  <si>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</si>
  <si>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</si>
  <si>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</si>
  <si>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</si>
  <si>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</si>
  <si>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</si>
  <si>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</si>
  <si>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</si>
  <si>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</si>
  <si>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</si>
  <si>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</si>
  <si>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</si>
  <si>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Cumplimiento a la realización de los Comités de Coordinación de Control Interno.</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</si>
  <si>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</si>
  <si>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</si>
  <si>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</si>
  <si>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</si>
  <si>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</si>
  <si>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</si>
  <si>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</si>
  <si>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</si>
  <si>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</si>
  <si>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</si>
  <si>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</si>
  <si>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</si>
  <si>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</si>
  <si>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</si>
  <si>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</si>
  <si>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</si>
  <si>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</si>
  <si>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</si>
  <si>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</si>
  <si>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</si>
  <si>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</si>
  <si>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</si>
  <si>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</si>
  <si>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</si>
  <si>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</si>
  <si>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</si>
  <si>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</si>
  <si>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</si>
  <si>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</si>
  <si>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</si>
  <si>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</si>
  <si>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</si>
  <si>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</si>
  <si>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A través del Informe de Revisión por la Dirección se analiza el desempeño de la estructura de control diseñada y adoptada al interior de la entidad.</t>
  </si>
  <si>
    <t>En el Comité Institucional de Coordinación de Control Interno se realiza análisis y seguimiento del avance en la ejecución del Plan Anual de Auditorías Internas de cada vigencia, de acuerdo con los reportes efectuados por el Departamento Administrativo de Control Interno</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</si>
  <si>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</si>
  <si>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</si>
  <si>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</si>
  <si>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</si>
  <si>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</si>
  <si>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</si>
  <si>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</si>
  <si>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</si>
  <si>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</si>
  <si>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</si>
  <si>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</si>
  <si>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</si>
  <si>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</si>
  <si>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</si>
  <si>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</si>
  <si>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</si>
  <si>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Hasta el momento no han sido detectadas materializaciones de riesgos por parte de los procesos de acuerdo con lo informado por el Administrador de Riesgos de la entidad, en caso de que esta situación se presente, se realiza seguimiento a la implementación de las acciones correspondientes y su efectividad.</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</si>
  <si>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</si>
  <si>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</si>
  <si>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</si>
  <si>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</si>
  <si>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</si>
  <si>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</si>
  <si>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</si>
  <si>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</si>
  <si>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</si>
  <si>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</si>
  <si>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</si>
  <si>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</si>
  <si>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</si>
  <si>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</si>
  <si>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</si>
  <si>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</si>
  <si>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</si>
  <si>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</si>
  <si>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</si>
  <si>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</si>
  <si>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</si>
  <si>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Todas las Dimensiones de MIPG 
</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</si>
  <si>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</si>
  <si>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</si>
  <si>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</si>
  <si>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</si>
  <si>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</si>
  <si>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</si>
  <si>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</si>
  <si>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</si>
  <si>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</si>
  <si>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</si>
  <si>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</si>
  <si>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</si>
  <si>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</si>
  <si>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</si>
  <si>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</si>
  <si>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</si>
  <si>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</si>
  <si>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</si>
  <si>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</si>
  <si>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</si>
  <si>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</si>
  <si>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</si>
  <si>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</si>
  <si>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16.2  La Alta Dirección periódicamente evalúa los resultados de las evaluaciones (contínuas e independientes)  para concluir acerca de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</si>
  <si>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</si>
  <si>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</si>
  <si>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</si>
  <si>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</si>
  <si>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</si>
  <si>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</si>
  <si>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</si>
  <si>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</si>
  <si>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</si>
  <si>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</si>
  <si>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</si>
  <si>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</si>
  <si>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</si>
  <si>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</si>
  <si>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</si>
  <si>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</si>
  <si>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</si>
  <si>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</si>
  <si>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</si>
  <si>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</si>
  <si>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</si>
  <si>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</si>
  <si>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</si>
  <si>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</si>
  <si>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</si>
  <si>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</si>
  <si>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</si>
  <si>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</si>
  <si>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</si>
  <si>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</si>
  <si>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</si>
  <si>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</si>
  <si>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</si>
  <si>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</si>
  <si>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</si>
  <si>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</si>
  <si>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</si>
  <si>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</si>
  <si>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</si>
  <si>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</si>
  <si>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</si>
  <si>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</si>
  <si>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</si>
  <si>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</si>
  <si>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</si>
  <si>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</si>
  <si>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</si>
  <si>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</si>
  <si>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</si>
  <si>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</si>
  <si>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</si>
  <si>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</si>
  <si>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</si>
  <si>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</si>
  <si>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</si>
  <si>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</si>
  <si>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</si>
  <si>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</si>
  <si>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</si>
  <si>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</si>
  <si>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</si>
  <si>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</si>
  <si>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</si>
  <si>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</si>
  <si>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</si>
  <si>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</si>
  <si>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</si>
  <si>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</si>
  <si>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</si>
  <si>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</si>
  <si>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</si>
  <si>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</si>
  <si>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</si>
  <si>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</si>
  <si>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</si>
  <si>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</si>
  <si>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</si>
  <si>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</si>
  <si>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</si>
  <si>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</si>
  <si>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</si>
  <si>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</si>
  <si>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</si>
  <si>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</si>
  <si>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</si>
  <si>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</si>
  <si>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</si>
  <si>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</si>
  <si>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</si>
  <si>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</si>
  <si>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</si>
  <si>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</si>
  <si>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</si>
  <si>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</si>
  <si>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</si>
  <si>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</si>
  <si>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</si>
  <si>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</si>
  <si>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</si>
  <si>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</si>
  <si>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</si>
  <si>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</si>
  <si>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</si>
  <si>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</si>
  <si>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</si>
  <si>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</si>
  <si>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</si>
  <si>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</si>
  <si>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</si>
  <si>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</si>
  <si>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</si>
  <si>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</si>
  <si>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</si>
  <si>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</si>
  <si>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</si>
  <si>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</si>
  <si>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</si>
  <si>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</si>
  <si>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</si>
  <si>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</si>
  <si>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</si>
  <si>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</si>
  <si>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</si>
  <si>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</si>
  <si>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</si>
  <si>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</si>
  <si>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</si>
  <si>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</si>
  <si>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</si>
  <si>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</si>
  <si>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</si>
  <si>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</si>
  <si>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</si>
  <si>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</si>
  <si>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</si>
  <si>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</si>
  <si>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</si>
  <si>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</si>
  <si>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</si>
  <si>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</si>
  <si>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</si>
  <si>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</si>
  <si>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</si>
  <si>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</si>
  <si>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</si>
  <si>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</si>
  <si>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</si>
  <si>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</si>
  <si>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</si>
  <si>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</si>
  <si>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</si>
  <si>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</si>
  <si>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</si>
  <si>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</si>
  <si>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</si>
  <si>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</si>
  <si>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</si>
  <si>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</si>
  <si>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</si>
  <si>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</si>
  <si>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</si>
  <si>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</si>
  <si>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</si>
  <si>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</si>
  <si>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</si>
  <si>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</si>
  <si>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</si>
  <si>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</si>
  <si>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</si>
  <si>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</si>
  <si>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</si>
  <si>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</si>
  <si>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En el Estatuto de Auditoría Interna se estipuló que el Comité Institucional de Coordinación del Sistema de Control Interno tiene dentro de sus funciones el "conocer y resolver los conflictos de interés que afecten la independencia de la Auditoría"</t>
  </si>
  <si>
    <t>Lineamiento 1: 
La entidad demuestra el compromiso con la integridad (valores) y principios</t>
  </si>
  <si>
    <t>Seguimiento a la elaboración , implementación y socialización del Código de Integridad, presentado por la Segunda Línea de Defensa.</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</si>
  <si>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</si>
  <si>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</si>
  <si>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</si>
  <si>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</si>
  <si>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</si>
  <si>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</si>
  <si>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</si>
  <si>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</si>
  <si>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</si>
  <si>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</si>
  <si>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4.4 Analizar si se cuenta con políticas claras y comunicadas relacionadas con la responsabilidad de cada servidor sobre el desarrollo y mantenimiento del control interno (1a línea de defensa)</t>
  </si>
  <si>
    <t>Se evalúa y hace seguimiento a los temas estratégicos relacionados con la responsabilidad de los servidores públicos en relación a la implementación y mantenimiento del control interno de la entidad.</t>
  </si>
  <si>
    <t>Los supervisores de los contratos hacen seguimiento y evaluación a los servicios y a los productos que entregan los contratitas de apoyo de las diferentes dependencias de la Alcaldía Municipal</t>
  </si>
  <si>
    <t xml:space="preserve">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</si>
  <si>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</si>
  <si>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</si>
  <si>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</si>
  <si>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</si>
  <si>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</si>
  <si>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</si>
  <si>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Plan de Desarrollo del Municipio de Armenia 2020 - 2023 "Armenia Es Pa' Todos"</t>
  </si>
  <si>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</si>
  <si>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</si>
  <si>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la evaluación independiente adelantada por el Departamento Administrativo de Control Interno, a través del seguimiento a los Mapas de Riesgos y Controles se formulan observaciones y recomendaciones que sirven como insumo para su revisión y actualización.</t>
  </si>
  <si>
    <t xml:space="preserve">En Comité Institucional de Coordinación de Control Interno se realiza análisis de los resultados del seguimiento al Plan Anticorrupción y de Atención al Ciudadano, que incluye el componente de Riesgos de Corrupción </t>
  </si>
  <si>
    <t>En el Comité Institucional de Control Interno se analizan aspectos de relevancia e impacto sobre el Sistema de Control Interno, de acuerdo con los reportes efectuados por el Departamento Administrativo de Control Interno como Tercera Línea de Defensa.</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</si>
  <si>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etc.</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</si>
  <si>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</si>
  <si>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</si>
  <si>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</si>
  <si>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</si>
  <si>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</si>
  <si>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</si>
  <si>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</si>
  <si>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</si>
  <si>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</si>
  <si>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de que el monitoreo de los riesgos se este ejerciendo por parte de los responsables al interior de cada proceso de la Administración Municipal</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</si>
  <si>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</si>
  <si>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</si>
  <si>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</si>
  <si>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</si>
  <si>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</si>
  <si>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</si>
  <si>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</si>
  <si>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</si>
  <si>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</si>
  <si>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</si>
  <si>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</si>
  <si>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</si>
  <si>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</si>
  <si>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</si>
  <si>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</si>
  <si>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</si>
  <si>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</si>
  <si>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</si>
  <si>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</si>
  <si>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</si>
  <si>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</si>
  <si>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</si>
  <si>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</si>
  <si>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</si>
  <si>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</si>
  <si>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</si>
  <si>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</si>
  <si>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</si>
  <si>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tiene en cuenta los Manuales de Procesos y Procedimientos, Manual de Funciones y los diferentes instructivos normalizados, donde se definen las tareas a ejecutar con sus responsables</t>
  </si>
  <si>
    <t>A través del seguimiento a los Mapas de Riesgos y Controles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</si>
  <si>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</si>
  <si>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</si>
  <si>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</si>
  <si>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t>
  </si>
  <si>
    <t>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</si>
  <si>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</si>
  <si>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</si>
  <si>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</si>
  <si>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</si>
  <si>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</si>
  <si>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</si>
  <si>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</si>
  <si>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</si>
  <si>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</si>
  <si>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</si>
  <si>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</si>
  <si>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</si>
  <si>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</si>
  <si>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</si>
  <si>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</si>
  <si>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</si>
  <si>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</si>
  <si>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</si>
  <si>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</si>
  <si>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</si>
  <si>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</si>
  <si>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efectuadas por la Tercera Línea de Defensa contribuyen a la identificación de posibles deficiencias en los controles y posibilitan la generación de acciones de mejora por parte de los procesos responsables.</t>
    </r>
  </si>
  <si>
    <t>La Administración Central del Municipio de Armenia cuenta con la implementación de todas las dimensiones contempladas en el Modelo Integrado de Planeación y Gestión MIPG Versión 2,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</si>
  <si>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t>2.1 Creación o actualización del Comité Institucional de Coordinación de Control Interno (incluye ajustes en periodicidad para reunión, articulación con el Comité Institucional de Gestión y Desempeño).</t>
  </si>
  <si>
    <t xml:space="preserve">Se verificó la creación y funcionamiento del Comité Institucional de Coordinación de Control Interno. 
Actualmente este Comité se encuentra operando adecuadamente, dando cumplimiento a los lineamientos y competencias asignados por la normatividad vigente                                                                                                                                               </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</si>
  <si>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</si>
  <si>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</si>
  <si>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Se realizó el seguimiento a los Mapas de Riesgos y Controles  de los Procesos de la Administración Central del Municipio de Armenia correspondiente al primer cuatrimestre de la vigencia 2021, generando las observaciones y recomendaciones correspondientes.</t>
  </si>
  <si>
    <t>En el Informe de Revisión por la Dirección se analiza el reporte consolidado efectuado por el Departamento Administrativo de Planeación con respecto a la gestión del riesgo en la entidad.</t>
  </si>
  <si>
    <t>Actualmente se encuentra en ejecución el Plan Anual de Auditorías aprobado por parte del  Comité Institucional de Coordinación de Control Interno en reunión del 09/02/2021,  también se encuentran ejecución por parte de las dependencias responsables los planes de mejoramiento con  las acciones resultantes de las Auditorías Internas de Gestión realizadas en la vigencia 2020.</t>
  </si>
  <si>
    <t xml:space="preserve">El Departamento Administrativo de Control Interno a través de las actividades de Auditoría interna de Gestión y de Seguimiento y Evaluación, evalúa los controles ejecutados por los diferentes procesos y reporta las fallas identificada a la Alta Dirección con el fin de que estas definan las acciones de mejora necesarias para subsanar sus causas y generar un impacto positivo en el logro de las metas institucionales.
</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</si>
  <si>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</si>
  <si>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</si>
  <si>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</si>
  <si>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La Entidad tiene diseñados y aprobados instrumentos y matrices en las cuales se encuentran relacionados los usuarios y los responsables.
Se cuenta con la Matriz de Procesos y Procedimientos para cada dependencia</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</si>
  <si>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</si>
  <si>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</si>
  <si>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Se diseñó y aprobó el Plan Anual de Auditorías para la vigencia 2021, con el objetivo de verificar que los controles se estén implementando por parte de los responsables.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</si>
  <si>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</si>
  <si>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</si>
  <si>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Las evidencias del portafolio en línea se encuentran en el Sistema Único de Información de Trámites SUIT al cual el administrador ingresa mediante el siguiente LINK https://www.funcionpublica.gov.co/web/suit .</t>
  </si>
  <si>
    <t xml:space="preserve">En las reuniones de los Comités Institucionales de Coordinación de Control Interno se presentan los informes producto de las evaluaciones independientes que realiza el Departamento Administrativo de Control Interno. 
</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</si>
  <si>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</si>
  <si>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En los Informes de Revisión por la Dirección se hace un análisis del estado de las acciones correctivas formuladas por la entidad y de la eficacia en su implementación.</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</si>
  <si>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</si>
  <si>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El Manual de Funciones de la Entidad se encuentra actualizado en un 85%, en este momento se está recibiendo asesoría por el Departamento Administrativo de la Función Pública, sobre la implementación del proceso de Modernización Institucional.</t>
  </si>
  <si>
    <t xml:space="preserve">Se realiza seguimiento y evaluación de las metas establecidas en el Plan de Desarrollo 2020-2023, a través del Tablero de Control diseñado por el Departamento Administrativo de Planeación. De igual manera, las diferentes dependencias realizan reportes trimestrales del seguimiento a sus Planes de Acción. </t>
  </si>
  <si>
    <t xml:space="preserve">El Departamento Administrativo de Planeación, solicita a todas las dependencias con periodicidad trimestral el reporte del avance en el cumplimiento metas establecidas en el Plan de Desarrollo Municipal 2020-2023, a través del tablero de control dispuesto para tal fin, con el cual se pueden generar oportunamente las alertas correspondientes en caso de incumplimiento.
</t>
  </si>
  <si>
    <t>Se encuentran en ejecución los diferentes planes: Plan de Bienestar, Plan de Incentivos, Plan de Vacantes, Plan de Capacitaciones y Plan de Previsión de Recursos.</t>
  </si>
  <si>
    <t>Se cuenta con el Plan de Bienestar para la vigencia 2021, dentro del que se encuentra la estrategia  de implementación del Programa de Prepensionados con sus respectivas  actividades.</t>
  </si>
  <si>
    <t>Se evalúa a través de encuestas la satisfacción del personal que recibe las capacitaciones, y se encuesta a los jefes inmediatos sobre el impacto que han generado las capacitaciones brindadas al personal a su cargo en el mejoramiento de sus competencias y habilidades. Para la actual vigencia se tiene contemplado por parte del Departamento Administrativo de Fortalecimiento Institucional realizar seguimiento trimestral al Plan Institucional de Capacitación, el primer seguimiento se encuentra programado para el mes de julio de 2021.</t>
  </si>
  <si>
    <t>En Comité de Gestión y Desempeño se analizan los avances en la ejecución del Plan de Capacitación formulado por el Departamento Administrativo de Fortalecimiento Institucional.</t>
  </si>
  <si>
    <t>El Programa de Gestión Documental - PGD se encuentra actualizado.</t>
  </si>
  <si>
    <t>Se tiene la Política de Gestión Documental aprobada por el Comité de Gestión y Desempeño para su aprobación.</t>
  </si>
  <si>
    <t xml:space="preserve">Se implementó el Código de Integridad acorde con el esquema definido de 5 valores y sus lineamientos de conducta y se desarrollaron ejercicios internos con talleres para la socialización e interiorización a todos los servidores y contratistas de la entidad. </t>
  </si>
  <si>
    <t xml:space="preserve">Se realiza seguimiento a la ejecución del Plan Anual de Auditorías aprobado por el Comité Institucional de Coordinación de Control Interno, a través del reporte del seguimiento al Plan de Acción del Departamento de Control Interno con corte a junio 30 de 2021.
La  Alta Dirección revisa los informes de auditoría que reporta la Tercera Línea de Defensa para coadyuvar en la toma de decisiones.
</t>
  </si>
  <si>
    <t>Se cuenta con el Plan Estratégico de Comunicaciones  aprobado en Comité Operativo, se encuentra en la Documentación del Sistema de Gestión con el código I-AM-PGG-001 del 24-03-2021.</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</si>
  <si>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</si>
  <si>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t xml:space="preserve">1° de enero al 30 de junio de 2021 </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</si>
  <si>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</si>
  <si>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t>En el primer semestre de 2021 se mantuvo el mismo nivel de cumplimiento del Componente reportado en el informe del período julio - diciembre de 2020 (100%).</t>
  </si>
  <si>
    <r>
      <rPr>
        <b/>
        <sz val="16"/>
        <rFont val="Arial"/>
        <family val="2"/>
      </rPr>
      <t xml:space="preserve">Fortalezas:
</t>
    </r>
    <r>
      <rPr>
        <sz val="16"/>
        <color theme="1"/>
        <rFont val="Arial"/>
        <family val="2"/>
      </rPr>
      <t>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t>
    </r>
  </si>
  <si>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</si>
  <si>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</si>
  <si>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</si>
  <si>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</si>
  <si>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</si>
  <si>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Se evidencia que el Comité de Convivencia Laboral esta conformado por dos representantes de la Alta Dirección y dos representantes de los empleados, se reúnen periódicamente para solucionar conflictos relacionados con acoso laboral</t>
  </si>
  <si>
    <t>Transparencia, acceso a la información, lucha anticorrupción
Catalogo actualizado de componentes de información total de procesos</t>
  </si>
  <si>
    <t>Dimensión Talento Humano
Política de Integridad</t>
  </si>
  <si>
    <t>Mapas de Riesgo por Procesos, los cuales incluyen los riesgos de corrupción,
Reportes de Seguimientos por parte de cada una de las dependencias a sus Mapas de Riesgos
Seguimiento al Plan Anticorrupción y de Atención al Ciudadano, consolidados por el Departamento Administrativo de Planeación</t>
  </si>
  <si>
    <t>La revisión y análisis en el Comité de Coordinación de Control Interno de los reportes del seguimiento al Plan Anticorrupción y de Atención al Ciudadano elaborados por el Departamento Administrativo de Control Interno se tiene programada para el segundo semestre de 2021.</t>
  </si>
  <si>
    <t>Se realiza seguimiento cuatrimestral al Plan Anticorrupción y de Atención al Ciudadano, así mismo, se efectúa periódicamente por parte del Departamento Administrativo de Control Interno el Seguimiento y Evaluación a los Mapas de Riesgos y Controles, efectuando las recomendaciones correspondientes, allí se verifican tanto los riesgos operativos como los riesgos de corrupción de cada proceso que compone el Mapa de Riesgos Institucional de la Administración Central del Municipio de Armenia.</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</si>
  <si>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</si>
  <si>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 xml:space="preserve">No se ha contemplado la posibilidad de establecer una línea exclusiva para denuncias internas y reporte de irregularidades e incumplimientos al Código de Integridad </t>
  </si>
  <si>
    <t>Estas denuncias se realizan por el canal normal de reporte al Departamento Administrativo de Control Interno Disciplinario y en la Secretaría de Transito y Transporte, a través del Canal Antifraudes que funciona en la pagina web, en cumplimiento de los compromisos asumidos con la Comisión Regional de Moralización del Quindío, los cuales son objeto de seguimiento y reporte cuatrimestral en el Plan Anticorrupción y Atención al Ciudadano, y semestralmente se envía informe a la Comisión.</t>
  </si>
  <si>
    <t>Dimensión Control Interno
Política de Control Interno</t>
  </si>
  <si>
    <t xml:space="preserve">Fue creado mediante   la Resolución No. 825 de 2017, modificada con  la Resolución No. 181 del 20/02/2019    </t>
  </si>
  <si>
    <t>Se han realizado actividades propias del Comité de Coordinación de Control Interno relacionadas con la aprobación del Código de Ética del Auditor, el Plan Anual de Auditorías y el Estatuto del Auditor Interno.</t>
  </si>
  <si>
    <t>Verificación de los diferentes  compromisos que queden concertados en las Actas del Comité Institucional.</t>
  </si>
  <si>
    <t>A través de la Resolución 092 del 05 de febrero de 2016 se conformo el Comité de Coordinación del Sistema de Control Interno del Municipio de Armenia y se adopto el Reglamento Interno para este Comité</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</si>
  <si>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</si>
  <si>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</si>
  <si>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 xml:space="preserve">Se definió en el Comité Institucional de Coordinación de Control Interno del día 16 de junio de 2019, mediante Acta No. 002  Se determinaron las responsabilidades por Líneas de Defensa en la Alcadia Municipal de Armenia, de acuerdo al Modelo Estándar de Control Interno-Meci </t>
  </si>
  <si>
    <t xml:space="preserve">En el Acta No. 002 del 16 de junio de 2019, se determinaron las responsabilidades por Líneas de Defensa en la Alcadia Municipal de Armenia, de acuerdo al Modelo Estándar de Control Interno-Meci </t>
  </si>
  <si>
    <t>Las responsabilidades por Líneas de Defensa fueron debidamente socializadas a los Secretarios de Despacho Directores de Departamento Administrativo, y a los Servidores Públicos de la Entidad.</t>
  </si>
  <si>
    <t>La entidad tiene definido la Línea de Defensa Estratégica, la Primera Línea de Defensa, Segunda Línea de Defensa, Tercera Línea de Defensa. De acuerdo a sus competencias cada línea presenta el informe que le corresponde.</t>
  </si>
  <si>
    <t>Dimensión Control Interno
Política de Control Interno
Línea de Defensa
Dimensión de Información y Comunicación</t>
  </si>
  <si>
    <t>Mediante Acta No. 002 del 19/06/2019 del Comité Institucional del Sistema de Control Interno, se establecieron las responsabilidades por líneas de defensa en la Alcadia Municipal de Armenia, de acuerdo al Modelo Estándar de Control Interno Meci.</t>
  </si>
  <si>
    <t>El Departamento Administrativo de Control Interno dentro del ejercicio de la Evaluación Independiente verifica que los diferentes procesos estén realizando los reportes de acuerdo con sus competencias.</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</si>
  <si>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</si>
  <si>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</si>
  <si>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</si>
  <si>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Se cuenta con la Política de Administración de Riesgo, de acuerdo a la Resolución No. 766 de 2014  y es evaluada en el Informe de Revisión por la Dirección.</t>
  </si>
  <si>
    <t>Se han realizado acciones de seguimiento y evaluación a la Política de Administración del Riesgo Institucional y se han efectuado recomendaciones para la actualización e implementación de algunas acciones que buscan la prevención de la materialización del riesgo.                                                                                              Se encuentra que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t>
  </si>
  <si>
    <t>La Entidad ha realizado seguimiento a las acciones plasmadas en el Mapa de Riesgos de Corrupción, en el cual se han realizado los cambios, ajustes y adaptaciones de acuerdo a los informes entregados por al Segunda Línea de Defensa.</t>
  </si>
  <si>
    <t>Cuatrimestralmente se han revisado los principales riesgos según los informes que se realizan.</t>
  </si>
  <si>
    <t>Dimensión Control Interno
Política de Control Interno
Línea Estratégica</t>
  </si>
  <si>
    <t>Los niveles de aceptación del riesgo se encuentran definidos en la Política de Administración de Riesgo, adoptada mediante la Resolución No. 766 de 2014.</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</si>
  <si>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</si>
  <si>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</si>
  <si>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</si>
  <si>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</si>
  <si>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</si>
  <si>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2021, donde tiene definido a través de actividades y productos el cumplimiento de la Planeación Estratégica.</t>
  </si>
  <si>
    <t>En el mes de abril de 2021 se elaboró lo respectivo de acuerdo a cada producto: Plan de Bienestar, Plan de Incentivos, Plan de Vacantes, Plan de Capacitaciones y Plan de Previsión de Recursos. El Departamento Administrativo de Fortalecimiento Institucional tiene contemplado hacer seguimiento a estos instrumentos con una periodicidad trimestral, el primer seguimiento se tiene programado para el mes de julio de 2021.</t>
  </si>
  <si>
    <t>Se elaboró un video con la información relevante de la entidad y sus procesos, que es remitido a las personas que ingresan a laborar a la Alcaldía de Armenia, junto con una encuesta para captar el grado de asimilación de los temas socializados. El Departamento Administrativo de Fortalecimiento Institucional tiene establecido un Plan de Acción de Gestión Estratégica del Talento Humano para el año 2021, donde tiene definido a través de actividades y productos el cumplimiento de la Gestión del Conocimiento.</t>
  </si>
  <si>
    <t>Reuniones con los Gestores del Conocimiento y la Innovación, para socializar el plan aprobado</t>
  </si>
  <si>
    <t>La Administración Municipal  continúa trabajando en los productos según las actividades como: 
Registros fotográficos, Elaboración  del Mapa de Conocimiento acorde con el Talento Humano actual, sensibilización a los enlaces de conocimiento de la importancia de generar conocimiento a través de la investigación, encuentro de expertos de la Administración Central y Entes Descentralizados en referencia al Código de Integridad, Evaluación del Desempeño Laboral y Seguridad y Salud en el Trabajo, propuesta de los gestores de conocimiento para investigar con base en el método científico, seguimiento a entregas de conocimiento, seguimiento a réplicas de conocimiento, entre otras actividades que le apuntan a mantener y preservar el conocimiento de la Entidad.</t>
  </si>
  <si>
    <t>Evaluación del Desempeño Laboral de los Funcionarios de carrera Administrativa y Libre Nombramiento y Remoción y Seguimiento al Plan de Trabajo a los funcionarios nombrados en Provisionalidad.
Se están llevando a cabo asesorías al personal evaluado sobre las modificaciones realizadas al Sistema Propio de Evaluación del Desempeño del Municipio de Armenia (Decreto 086 de 2020) y sobre el proceso de evaluación de los Gerentes Públicos.</t>
  </si>
  <si>
    <t>Mediante Acta No. 002 del 19/06/2019 del Comité Institucional del Sistema de Control Interno, se establecieron las responsabilidades por Líneas de Defensa en la Alcadia Municipal de Armenia, de acuerdo al Modelo Estándar de Control Interno MECI.</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</si>
  <si>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</si>
  <si>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</si>
  <si>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En el Comité de Gestión y Desempeño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</si>
  <si>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</si>
  <si>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</si>
  <si>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</si>
  <si>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</si>
  <si>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Se revisan los informes entregados por la Segunda Línea de Defensa sobre puntos críticos que ayuden a gestionar y mitigar los riesgos que se presentan en cada uno de los procesos.</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</si>
  <si>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</si>
  <si>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</si>
  <si>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 xml:space="preserve">Se cuenta con el Comité Municipal de Política Fiscal COMFIS, donde se hace el análisis de la situación financiera del Municipio periódicamente,
también se hace este análisis  en los Consejos de Gobierno </t>
  </si>
  <si>
    <t>A través de los diferentes seguimientos y auditorias se verifican los estados financieros y se revisan periódicamente las conciliaciones bancarias, así mismo el presupuesto de la Entidad, en cumplimiento al Cronograma de Actividades para la vigencia del Departamento Administrativo de Control Interno.</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</si>
  <si>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</si>
  <si>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</si>
  <si>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</si>
  <si>
    <t xml:space="preserve"> En el marco del Comité Institucional de Coordinación de Control Interno, se rinden los informes correspondientes producto de los seguimientos llevados a cabo por el Departamento Administrativo de Control Interno.</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</si>
  <si>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</si>
  <si>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</si>
  <si>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</si>
  <si>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</si>
  <si>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El Plan Anual de Auditorias es aprobado por el Comité Institucional de Coordinación de Control Interno al inicio de cada vigencia y se evalúa su avance en dicha instancia</t>
  </si>
  <si>
    <t>A través del Plan de Auditorías Internas de Gestión, así como del seguimiento al Plan de Acción del Departamento Administrativo de Control Interno, se realiza verificación del avance en la ejecución del mismo y se adoptan las medidas correspondientes en caso de que se requieran ajustes. 
En reunión de Comité Institucional de Coordinación de Control Interno del 09/02/2021 se aprobó el Plan de Auditorías de la vigencia 2021, el cual se encuentra en ejecución.</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</si>
  <si>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</si>
  <si>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Los informes generados por el Departamento Administrativo de Control Interno son remitidos a las dependencias involucradas con el fin de que conozcan oportunamente los resultados obtenidos y que sirvan como insumo para la generación de acciones de mejora.
En reunión de Comité Institucional de Coordinación de Control Interno del 09/02/2021 se socializaron los siguientes informes para su análisis:
-Seguimiento al Plan Anticorrupción y de Atención al Ciudadano con corte al 31 de diciembre de 2020.
- Informe Semestral del Estado  del Sistema de Control Interno del período julio a diciembre de 2020.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</si>
  <si>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</si>
  <si>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</si>
  <si>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</si>
  <si>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 xml:space="preserve">En cumplimiento de  lo determinado en el Ley 152 de 1994 el Departamento Administrativo de Planeación  coordinó el proceso de formulación y construcción del Plan de Desarrollo del Municipio de Armenia 2020 - 2023 "Armenia Es Pa' Todos", el cual fue aprobado por el Concejo Municipal y sancionado por el Señor Alcalde el 05 de Octubre de 2020, actualmente se encuentra en ejecución </t>
  </si>
  <si>
    <t xml:space="preserve">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que a su vez consolida la información y la publica en la página web de la entidad. </t>
  </si>
  <si>
    <t>Dimensión de Gestión con Valores para Resultado
Política de Fortalecimiento Organizacional y Simplificación de Procesos</t>
  </si>
  <si>
    <t>Definición de la matriz estratégica del Plan de Desarrollo con sus objetivos y metas de producto debidamente formuladas, teniendo en cuenta el kit de planeación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</si>
  <si>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</si>
  <si>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El Departamento Administrativo de Control Interno efectúa seguimientos semestrales a los Planes de Acción de las diferentes dependencias, verificando la adecuada formulación de objetivos e indicadores, cumplimiento de metas y eficiencia presupuestal.</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</si>
  <si>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</si>
  <si>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</si>
  <si>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</si>
  <si>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</si>
  <si>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Se cuenta con la Política de Administración de Riesgo, de acuerdo a la Resolución No. 766 de 2014, cuyo alcance y lineamientos van dirigidos a toda la Entidad</t>
  </si>
  <si>
    <t>Dimensión Control Interno 
Líneas de Defensa</t>
  </si>
  <si>
    <t>El Departamento Administrativo de Planeación consolida el informe de seguimiento a los Riesgos de la Entidad con base en cada uno de los reportes presentados por las diferentes dependencias</t>
  </si>
  <si>
    <t>El Departamento Administrativo de Control Interno como Tercera Línea de Defensa efectúa verificación de las acciones adelantadas por el Departamento Administrativo de Planeación en cuanto a su labor de consolidación de información sobre la gestión del riesgo al interior de la entidad, emitiendo las observaciones y recomendaciones correspondientes.</t>
  </si>
  <si>
    <t>Se realiza el análisis de los resultados de los seguimientos al Mapa de Riesgos en el Informe de Revisión por la Dirección y se efectúa análisis del seguimiento cuatrimestral al Plan Anticorrupción y de Atención al Ciudadano, dentro del cual se encuentran los riesgos de corrupción</t>
  </si>
  <si>
    <t>El Comité Institucional de Coordinación de Control Interno realiza análisis del seguimiento cuatrimestral al Plan Anticorrupción y de Atención al Ciudadano efectuado por el Departamento Administrativo de Control Interno.</t>
  </si>
  <si>
    <t xml:space="preserve">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t>
  </si>
  <si>
    <t>Dimensión de Direccionamiento Estratégico y Planeación.
Política de Planeación Institucional
Dimensión Control Interno 
Líneas de Defensa</t>
  </si>
  <si>
    <t>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 con el fin de evitar una materialización del riesgo identificado.</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</si>
  <si>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</si>
  <si>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</si>
  <si>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Se tiene contemplado que los procesos involucrados en la materialización detectada de un riesgo son los primeros responsables del seguimiento a las acciones definidas para su resolución, también se llevan a cabo acciones de seguimiento por parte de la Tercera Línea de Defensa.</t>
  </si>
  <si>
    <t>Las actividades de los procesos susceptibles de actos  de corrupción se definen en los Mapas de Riesgos  de la Entidad  y en el  Plan Anticorrupción y de Atención al Ciudadano, dentro del cual se encuentran los riesgos de corrupción</t>
  </si>
  <si>
    <t>Dimensión de Control Interno
Línea Estratégica</t>
  </si>
  <si>
    <t>La Alta Dirección realiza el monitoreo mediante los seguimientos a los Mapas de Riesgo y al Plan Anticorrupción y de Atención al Ciudadano, con una periodicidad cuatrimestral.</t>
  </si>
  <si>
    <t>Dimensión de Control Interno
Líneas de Defensa</t>
  </si>
  <si>
    <t>En el marco del Comité Institucional de Coordinación de Control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</si>
  <si>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Anticorrupción y de Atención al Ciudadano adelantados por cada una de los procesos responsables, en cabeza del respectivo Secretario de Despacho o Director de Departamento.</t>
  </si>
  <si>
    <t xml:space="preserve">El Departamento Administrativo de Control Interno verifica en los seguimientos a los Mapas de Riesgos y Controles, que la Alta Dirección este realizando en cada uno de los procesos la evaluación de los controles, a través de la medición y análisis de los indicadores establecidos. </t>
  </si>
  <si>
    <t>Dimensión de Direccionamiento Estratégico 
Política de Planeación Institucional</t>
  </si>
  <si>
    <t>Se monitorea mediante los seguimientos a los Mapas de Riesgos y al Plan Anticorrupción y de Atención al Ciudadano</t>
  </si>
  <si>
    <t>En los informes de Revisión por la Dirección se analizan los cambios en el entorno que puedan generar riesgos para la consecución de las metas institucionales.</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</si>
  <si>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</si>
  <si>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</si>
  <si>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</si>
  <si>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 xml:space="preserve">El Comité Institucional de Coordinación de Control Interno revisa la Política de Administración del Riesgo monitoreando a través de la Segunda Línea de Defensa los riesgos identificados y realizando los ajustes que se consideren pertinentes para evitar la materialización del riesgo a nivel institucional. </t>
  </si>
  <si>
    <t xml:space="preserve">En los seguimientos efectuados por el Departamento Administrativo de Control Interno se verifica que los procesos estén llevando a cabo el análisis de las condiciones de los diferentes riesgos identificados, generando las observaciones y recomendaciones correspondientes en aras de contribuir a la mejora continua de la evaluación del riesgo al interior de la entidad.
</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</si>
  <si>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</si>
  <si>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</si>
  <si>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</si>
  <si>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 xml:space="preserve">Los informes presentados por el Departamento Administrativo de Control Interno, producto de los seguimientos son reportados a cada dependencia  para que sean analizados para la mejora al interior de la Entidad  </t>
  </si>
  <si>
    <t>La Alcaldía adoptó un Manual de Funciones donde están establecidos los roles y responsabilidades de los líderes de los procesos, de igual manera en el Plan Anticorrupción y de Atención al Ciudadano al establecer los riesgos, acciones a desarrollar, periodicidad y alcance, se establecieron los responsables de hacer seguimiento a los riesgos:  Decreto 025 de 2015 Manual de Funciones y el Decreto 128 de 2016, por medio del cual se modifica parcialmente el Manual de Funciones y requisitos mínimos de la Alcaldía.</t>
  </si>
  <si>
    <t>El Manual de Funciones de la Entidad se adoptó de acuerdo a las equivalencias de un estudio de experiencia para la provisión de los empleos en los diferentes niveles jerárquicos  de la planta global del Municipio de Armenia</t>
  </si>
  <si>
    <t>El Departamento Administrativo de Fortalecimiento Institucional cuenta con un Plan de Acción Gestión Estratégica del Talento Humano 2021, donde a través del mismo se han fijado actividades y productos de acuerdo a la dimensión y políticas, donde a partir de la ejecución del mismo se analizan las actividades dispuestas en el Manual de Funciones.</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</si>
  <si>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</si>
  <si>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</si>
  <si>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En los informes de Auditoría y de Seguimiento y Evaluación se analiza como se están adelantando las funciones de los diferentes procesos y si se están presentando falencias como consecuencia de una insuficiente segregación de funciones por  falta  de personal, generando las observaciones y recomendaciones correspondientes si es del caso.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</si>
  <si>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</si>
  <si>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</si>
  <si>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</si>
  <si>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</si>
  <si>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El Departamento Administrativo de Control Interno realiza seguimientos periódicos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t>
  </si>
  <si>
    <t>La Alcaldía Municipal dispone del Manual de Contratación y la Política de Seguridad Digital, en los cuales se encuentran incluidas las actividades de control que se deben realizar a los proveedores de servicios de Infraestructura tecnológica</t>
  </si>
  <si>
    <t>La Alta Dirección analiza la efectividad de los servicios tecnológicos suministrados por los proveedores y establece lineamientos en caso de que se estén presentando fallas en su prestación.</t>
  </si>
  <si>
    <t>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t>
  </si>
  <si>
    <t xml:space="preserve">Dimensión de Gestión con Valores para el Resultado
Política de Fortalecimiento Organizacional y Simplificación de Procesos.
</t>
  </si>
  <si>
    <t>Dimensión Control Interno
Tercera Línea de Defensa</t>
  </si>
  <si>
    <t xml:space="preserve"> A través de los seguimientos efectuados a la Secretaría de las TIC en sus procesos "Gestión TIC" e "Infraestructura Tecnológica" se evalúa la efectividad de los controles diseñados, incluidos aquellos que son implementados por los proveedores de servicios tecnológicos en los aplicativos utilizados por la entidad.</t>
  </si>
  <si>
    <t>Dimensión de Gestión con Valores para el Resultado
Política de Fortalecimiento Organizacional y Simplificación de Procesos.</t>
  </si>
  <si>
    <t>Cada proceso que compone la Administración Municipal tiene un Comité Operativo, a través del cual se realiza el análisis y actualización de los documentos de su Manual de Procesos y Procedimientos, Instructivos, Registros, etc. Una vez definidas las modificaciones son trasladadas a la Administración del Sistema de Gestión Integrado para su normalización dentro de la documentación oficial.
Comité Institucional de Gestión y Desempeño</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</si>
  <si>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</si>
  <si>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</si>
  <si>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</si>
  <si>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</si>
  <si>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El Departamento Administrativo de Control Interno como Tercera Línea de Defensa realiza la verificación de que los controles se estén ejecutando por parte de los responsables al interior de cada proceso de la Administración Municipal, así mismo, de que se estén ejerciendo con la periodicidad y forma definida tanto en los Mapas de Riesgos y Controles como en los Manuales de Procesos y Procedimientos de la Entidad.</t>
  </si>
  <si>
    <t>Dimensión Control Interno
 Líneas de Defensa</t>
  </si>
  <si>
    <t>En el Comité Institucional de Coordinación Control Interno  se analiza que los mapas de riesgos estén en contexto con la estructura orgánica de la Entidad, y sus indicadores sean medibles y acordes a los controles requeridos.</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</si>
  <si>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en los diferentes informes reportados a la Alta Dirección las observaciones y recomendaciones pertinentes.</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</si>
  <si>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</si>
  <si>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</si>
  <si>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</si>
  <si>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Dentro del ejercicio de las Auditorías Internas de Gestión y de la actividad de Seguimiento y Evaluación, el Departamento Administrativo de Control Interno evalúa los Sistemas de Información diseñados por los diferentes procesos para la captura y procesamiento de datos, así como la efectividad en la generación de información relevante para la ejecución de los procesos.</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</si>
  <si>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</si>
  <si>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</si>
  <si>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Se cuenta con el Registro de Activos de Información Publicado y actualizado.
Se analiza la información del trafico de usuarios hacia la ventanilla de atención  virtual de la Alcaldía de Armenia.
De acuerdo a la declaratoria de emergencia sanitaria, durante el primer semestre de 2021 no se hizo atención presencial en el Centro Administrativo Municipal CAM, por lo tanto, se realizó la encuesta de manera telefónica, con el fin de obtener información sobre la percepción de los usuarios sobre los servicios prestados por la entidad.</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</si>
  <si>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</si>
  <si>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Se han realizado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estén siendo ejercidos por los responsables.  </t>
  </si>
  <si>
    <t xml:space="preserve">Dimensión de Información y comunicación
</t>
  </si>
  <si>
    <t xml:space="preserve">La Entidad ha adoptado los mecanismos de denuncia interna a través del procedimiento de atención de peticiones, quejas, reclamos y sugerencias y para ello se tiene implementado el buzón de sugerencias, el cual se encuentra ubicado en los diferentes pisos del Centro Administrativo Municipal y el canal virtual en la página web institucional sobre PQRS, mediante los cuales se recogen las denuncias y quejas de los ciudadanos y se tramitan las respectivas respuestas a los peticionarios denunciantes y quejosos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</si>
  <si>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</si>
  <si>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Se cuenta con un Plan Estratégico  de Comunicación  Interna, elaborado por la Oficina de Comunicaciones y el Departamento Administrativo de Fortalecimiento Institucional.</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</si>
  <si>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</si>
  <si>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</si>
  <si>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</si>
  <si>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En el Comité Institucional de Coordinación de Control Interno se analiza lo relacionado con la implementación del Plan Anticorrupción y de Atención al Ciudadano, que incluye el componente de mecanismos para la Transparencia y el Acceso a la Información, así como el componente de Estrategia de Rendición de Cuentas.</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</si>
  <si>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</si>
  <si>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</si>
  <si>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</si>
  <si>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En el Comité Institucional de Gestión y Desempeño se analizan los resultados de la aplicación de las herramientas de autodiagnóstico de las Dimensiones del Modelo Integrado de Planeación y Gestión  MIPG V2, donde se incluye el Autodiagnóstico de la Política de Gestión Documental y el Autodiagnóstico de la Política de Servicio al Ciudadano.</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</si>
  <si>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</si>
  <si>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</si>
  <si>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Se tiene la encuesta  de percepción de manera virtual en la página web, de la Alcaldía de Armenia www.armenia.gov.co, módulo INTRANET (PQRSD), que consta de tres preguntas y se encuentra normalizada en el Sistema de Gestión con el código R-AM-PGG-048 del 02/12/2020</t>
  </si>
  <si>
    <t>15.5 La entidad analiza periódicamente su caracterización de usuarios o grupos de valor, a fin de actualizarla cuando sea pertinente.</t>
  </si>
  <si>
    <t>Dimensión de Direccionamiento Estratégico y Planeación
Política de Planeación Institucional</t>
  </si>
  <si>
    <t>Se tiene la caracterización de las instancias de participación , dentro de las que se encuentra la comunidad y los diferentes organismos de participación  ciudadano.  Esta caracterización se encuentra en la presente vigencia en proceso de actualización, ya se cuenta con el instrumento para la recolección de la información, que se encuentra publicado en la página web www.armenia.gov.co, en el módulo Atención al ciudadano, opción "Instancias de Participación Ciudadana"</t>
  </si>
  <si>
    <t>El Comité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</si>
  <si>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15.6 La entidad analiza periódicamente los resultados frente a la evaluación de percepción por parte de los usuarios o grupos de valor para la incorporación de las mejoras correspondientes.</t>
  </si>
  <si>
    <r>
      <t xml:space="preserve">Se tiene implementada encuesta de percepción y buzones de sugerencias en los diferentes pisos del CAM; el Plan Anticorrupción y de Atención al Ciudadano y los resultados de las rendiciones de cuentas mediante los cuales se evalúa la percepción de los usuarios y ciudadanos frente a la gestión realizada por la Entidad Municipal.
</t>
    </r>
    <r>
      <rPr>
        <sz val="16"/>
        <rFont val="Arial"/>
        <family val="2"/>
      </rPr>
      <t xml:space="preserve">
Se cuenta con del Portafolio de trámites, servicios y ofertas de acuerdo al Plan de Desarrollo vigente.</t>
    </r>
  </si>
  <si>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</si>
  <si>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</si>
  <si>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EL Comité Institucional de Coordinación de Control interno adoptó el Plan Anual de Auditorías presentado por el Director del Departamento Administrativo de Control Interno a través del Acta No. 01 del 9 de Febrero de 2021, el Departamento Administrativo de Control Interno hace seguimiento  y da cumplimiento a la ejecución de las auditorias en cumplimiento del Cronograma y Plan de Acción.</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</si>
  <si>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</si>
  <si>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</si>
  <si>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</si>
  <si>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</si>
  <si>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</si>
  <si>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</si>
  <si>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</si>
  <si>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</si>
  <si>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Análisis de los informes entregados por la Segunda Línea de Defensa sobre la identificación y la gestión de los riesgos dentro de las diferentes políticas y procedimientos de la Administración Municipal.</t>
  </si>
  <si>
    <r>
      <t xml:space="preserve">   
Se realiza seguimiento a las recomendaciones que entrega la Tercera Línea de Defensa, para implementar acciones que eviten la materialización de riesgos institucionales y de corrupción dentro de la entidad.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t>
    </r>
  </si>
  <si>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</si>
  <si>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tiene contrato con la entidad Certificadora ICONTEC, quien se encarga de realizar la Auditoria Externa anual, con el fin de verificar la efectividad y eficacia de los procesos y los procedimientos en cada dependencia, así como las Auditorias Regulares de la Contraloría General de la República y la Contraloría Municipal de Armenia.</t>
  </si>
  <si>
    <t>Se atienden anualmente las Auditorías Regulares de la Contraloría General  y de la Contraloría Municipal en las cuales se hacen evaluaciones de las ejecuciones contractuales, presupuestales,  fiscales, contables y ambientales o seguimientos a denuncias.</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</si>
  <si>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</si>
  <si>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</si>
  <si>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</si>
  <si>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Departamento Administrativo de Control Interno en ejercicio de su Rol de interrelación y Enlace con los Entes de Control, consolida la información y la pone en conocimiento de las dependencias responsables, así mismo, asesora en la elaboración de los Planes de Mejoramiento que permiten subsanar las falencias identificadas realizando posteriormente el seguimiento correspondiente, según Cronograma de Actividades para establecer su avance y grado de cumplimiento.</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</si>
  <si>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</si>
  <si>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</si>
  <si>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</si>
  <si>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</si>
  <si>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</si>
  <si>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</si>
  <si>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V2, que a su vez se derivan de la aplicación de las herramientas de autodiagnóstico creadas por el Departamento Administrativo de la Función Pública.</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</si>
  <si>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</si>
  <si>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</si>
  <si>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</si>
  <si>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r>
      <rPr>
        <b/>
        <sz val="16"/>
        <rFont val="Arial"/>
        <family val="2"/>
      </rPr>
      <t>Fortalezas:</t>
    </r>
    <r>
      <rPr>
        <sz val="16"/>
        <color theme="1"/>
        <rFont val="Arial"/>
        <family val="2"/>
      </rPr>
      <t xml:space="preserve">
Se realiza seguimiento y evaluación periódica de los riesgos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 En el segundo semestre de 2021 se trabajará en la actualización de los Mapas de Riesgos de los Procesos de conformidad con la nueva versión de la Guía de Administración del Riesgo emitida por el Departamento Administrativo de la Función Pública.</t>
    </r>
  </si>
  <si>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Debilidades:</t>
    </r>
    <r>
      <rPr>
        <sz val="16"/>
        <color theme="1"/>
        <rFont val="Arial"/>
        <family val="2"/>
      </rPr>
      <t xml:space="preserve">
Se presentan algunas deficiencias en cuanto al cumplimiento de las disposiciones de la Ley General de Archivo, que vienen siendo subsanadas a través de la ejecución del Plan de Mejoramiento suscrito con el Archivo General de la Nación.</t>
    </r>
  </si>
  <si>
    <t>En el primer semestre de 2021 se aumento en un 2% el nivel de cumplimiento del Componente con respecto a lo reportado en el informe del período julio - diciembre de 2020 (pasando del 98% al 100%).</t>
  </si>
  <si>
    <t xml:space="preserve">De acuerdo a la necesidad y solicitud de la Segunda Línea de Defensa, durante el segundo semestre 2020 se cargaron 33 bases de datos abiertos adicionales, quedando en total con 118 bases de datos abiertos con corte a 31 de diciembre de 2020, las cuales pueden ser consultadas en la página www.datosabiertos.gov.co.
Continua en permanente actualizacion segun necesidad.
Así mismo se verifico la actualización del portafolio de trámites y servicios y ofertas por dependencias, con un resultado de 88 formatos actualizados en el SUIT y 14 tramites pendientes por gestión para actualización, para un total de 102, los cuales se pueden observar en el siguiente link: https://www.armenia.gov.co/tramites-servicios-y-ofertas-por-dependencias.  </t>
  </si>
  <si>
    <r>
      <t xml:space="preserve">Se realizó seguimiento y se evidencio  que el Departamento Administrativo de Fortalecimiento Institucional, dividió su programa de difusión en cuatro etapas, que fueron desarrolladas en el transcurso de la  vigencia 2020, así: 
</t>
    </r>
    <r>
      <rPr>
        <b/>
        <sz val="11"/>
        <color theme="1"/>
        <rFont val="Arial"/>
        <family val="2"/>
      </rPr>
      <t>Etapa de Activación</t>
    </r>
    <r>
      <rPr>
        <sz val="11"/>
        <color theme="1"/>
        <rFont val="Arial"/>
        <family val="2"/>
      </rPr>
      <t xml:space="preserve">: Se realizó reunión con los Gestores de Integridad, en la cual se explicó la metodología para la ejecución del Código de Integridad, posteriormente mediante correo electrónico informaron a los 16 gestores de integridad las directrices para su socialización en cada una de las dependencias, con actividades sugeridas
</t>
    </r>
    <r>
      <rPr>
        <b/>
        <sz val="11"/>
        <color theme="1"/>
        <rFont val="Arial"/>
        <family val="2"/>
      </rPr>
      <t>Etapa de Fomento:</t>
    </r>
    <r>
      <rPr>
        <sz val="11"/>
        <color theme="1"/>
        <rFont val="Arial"/>
        <family val="2"/>
      </rPr>
      <t xml:space="preserve"> Para cumplir con esta etapa se elaboró un instructivo de acuerdo a la situación presentada frente a la pandemia, incluyendo los valores del Código de Integridad e incluyendo ejemplos para su apropiación, el cual fue difundido mediante correo electrónico a funcionarios y contratistas.
</t>
    </r>
    <r>
      <rPr>
        <b/>
        <sz val="11"/>
        <color theme="1"/>
        <rFont val="Arial"/>
        <family val="2"/>
      </rPr>
      <t>Etapa de Ejemplificar</t>
    </r>
    <r>
      <rPr>
        <sz val="11"/>
        <color theme="1"/>
        <rFont val="Arial"/>
        <family val="2"/>
      </rPr>
      <t>: Con la Circular No.045 del 02/06/2020 enviada por correo electrónico a todo el personal de planta y contratista de la Administración Municipal se enviaron las “Recomendaciones para llevar el Covid-19 de la mejor manera, desde un enfoque Integro”. Con el fin que fueran aplicados en nuestra vida diaria. Al 30 de junio de 2021 solo se ha socializado el valor del Compromiso, se debe llevar a cabo las actividades de los siete valores, a realizar en cada una de las dependencias por los gestores de Integridad.</t>
    </r>
    <r>
      <rPr>
        <b/>
        <sz val="11"/>
        <color theme="1"/>
        <rFont val="Arial"/>
        <family val="2"/>
      </rPr>
      <t xml:space="preserve">
Etapa de Compromiso:</t>
    </r>
    <r>
      <rPr>
        <sz val="11"/>
        <color theme="1"/>
        <rFont val="Arial"/>
        <family val="2"/>
      </rPr>
      <t xml:space="preserve"> Se cuenta con un test de percepción para que sea diligenciado por todos los funcionarios y/o contratistas, de manera virtual, en la actualidad se encuentra para la revisión y aprobación del Subdirector del Departamento Administrativo de Fortalecimiento Institucional.
</t>
    </r>
  </si>
  <si>
    <t>En Comité de Coordinación de Control Interno del día 09/02/2021, de acuerdo a Acta No. 01 de igual fecha, se presento y analizo el informe consolidado de los resultados de los seguimientos efectuados  al Plan Anticorrupcion con corte al 31 de diciembre de 2020 de la Administración Central del Municipio de Armenia</t>
  </si>
  <si>
    <t>La entidad realiza seguimiento al avance en el cumplimiento de las metas del Plan de Desarrollo Municipal 2020-2023 con periodicidad trimestral, a través del Tablero de Control en formato Excel implementado por el Departamento Administrativo de Planeación para tal fin, que es diligenciado por cada una de las dependencias de la Administración Municipal.</t>
  </si>
  <si>
    <t xml:space="preserve">El Departamento Administrativo de Control Interno realizó seguimiento cuatrimestral al cumplimiento de las estrategias y actividades estipuladas en el Plan Anticorrupción y de Atención al Ciudadano, generando las observaciones y recomendaciones correspondientes a los líderes de los procesos de la Administración Municipal </t>
  </si>
  <si>
    <t>En Comité Institucional de Coordinación de Control Interno mediante Acta No. 01 del 09/02/2021se realizó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</si>
  <si>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t xml:space="preserve">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El Departamento Administrativo de Control Interno realizó el seguimiento a los Mapas de Riesgos y Controles correspondiente al primer cuatrimestre de la vigencia 2021 de los 18 procesos que componen el Sistema de Gestion.
</t>
  </si>
  <si>
    <t>El Departamento Administrativo de Control Interno evalúa dentro de sus auditorías y los seguimientos al control preventivo a la contratacion la efectividad en el ejercicio de la supervisión contractual, que corresponde a las actividades tercerizadas de la Administración Municipal, generando las observaciones y recomendaciones correspondientes.</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</si>
  <si>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En el primer semestre de la vigencia 2021 se elaboró y se encuentra en ejecución el Plan Estratégico de Talento Humano,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</si>
  <si>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1 Informe de Revisison por la Direccionn que es elaborado por la oficina de Sistema de Gestion Integrado en forma anual en la Alcaldía de Armenia.</t>
  </si>
  <si>
    <t>A través de los seguimientos efectuados al Proceso Gestión Gerencial se ha evaluado la efectividad de los controles diseñados,  verificado el cumplimiento de las acciones propuestas y el acompañamiento a cada uno de los procesos de la Administración Municipal.</t>
  </si>
  <si>
    <t xml:space="preserve">
El Departamento Administrativo de Control Interno realizó seguimiento al Plan de Mejoramiento suscrito con el Archivo General de la Nación en el primer semestre.
La Alcaldía de Armenia realizó el ejercicio de actualización de las Tablas de Retención Documental TRD, y se encuentra a la espera de su convalidación ante el Comité de Archivo Departamental.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</si>
  <si>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</si>
  <si>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 xml:space="preserve">En ejecución del Plan Estratégico de Comunicación Interna se desarrollaron en el primer semestre de 2021 campañas de divulgación de normas de convivencia, boletines internos con información relevante acerca de la administración, entre otros, que contribuyen a mejorar la eficacia de los canales de comunicación interna de la entidad.
</t>
  </si>
  <si>
    <t>A través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verifica la implementación y desarrollo de controles en lo relacionado con la comunicación externa de la entidad.</t>
  </si>
  <si>
    <t>Dentro del ejercicio de evaluación independiente se verifica la existencia y definición de los canales externos de comunicación y de la existencia de una estrategia de comunicaciones documentada.</t>
  </si>
  <si>
    <t>Se realizan seguimientos semestrales al Proceso Servicio y Atención al Ciudadano, que es el encargado de la recepción y distribución de la documentación que ingresa a la entidad.</t>
  </si>
  <si>
    <t xml:space="preserve">El Departamento Administrativo de Control Interno realiza seguimientos semestrales al Proceso Servicio y Atención al Ciudadano, donde se tienen establecidos los protocolos de atención al ciudadano y los respectivos canales de atención.
</t>
  </si>
  <si>
    <t xml:space="preserve">Se revisaron los diseños y la operación de los procesos y procedimientos dentro del Sistema de Control Interno. 
El Departamento Administrativo de Control Interno realiza seguimiento y evaluación a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</si>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</sst>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93"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2"/>
      <color rgb="FF000000"/>
      <name val="Arial"/>
      <family val="2"/>
    </font>
    <font>
      <sz val="11"/>
      <color rgb="FF000000"/>
      <name val="Arial"/>
      <family val="2"/>
    </font>
    <font>
      <sz val="11"/>
      <color rgb="FFFF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sz val="10"/>
      <color theme="1"/>
      <name val="Arial"/>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00FFFF"/>
      <name val="Arial"/>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4"/>
      <name val="Arial"/>
      <family val="2"/>
    </font>
    <font>
      <b/>
      <sz val="16"/>
      <color rgb="FF000000"/>
      <name val="Arial"/>
      <family val="2"/>
    </font>
  </fonts>
  <fills count="23">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
      <patternFill patternType="solid">
        <fgColor theme="0"/>
        <bgColor rgb="FFFFFFFF"/>
      </patternFill>
    </fill>
  </fills>
  <borders count="20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hair">
        <color rgb="FF000000"/>
      </left>
      <right style="hair">
        <color rgb="FF000000"/>
      </right>
      <top style="dotted">
        <color rgb="FF000000"/>
      </top>
      <bottom style="hair">
        <color rgb="FF000000"/>
      </bottom>
      <diagonal/>
    </border>
  </borders>
  <cellStyleXfs count="1">
    <xf numFmtId="0" fontId="0" fillId="0" borderId="0"/>
  </cellStyleXfs>
  <cellXfs count="809">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18" fillId="3" borderId="29"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1"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13" borderId="95" xfId="0" applyFont="1" applyFill="1" applyBorder="1" applyAlignment="1">
      <alignment horizontal="left" vertical="top" wrapText="1"/>
    </xf>
    <xf numFmtId="0" fontId="13" fillId="13" borderId="98" xfId="0" applyFont="1" applyFill="1" applyBorder="1" applyAlignment="1">
      <alignment horizontal="left" vertical="top" wrapText="1"/>
    </xf>
    <xf numFmtId="0" fontId="13" fillId="13" borderId="101"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12" fillId="14" borderId="111" xfId="0" applyFont="1" applyFill="1" applyBorder="1" applyAlignment="1">
      <alignment horizontal="left" vertical="top" wrapText="1"/>
    </xf>
    <xf numFmtId="0" fontId="26" fillId="14" borderId="128" xfId="0" applyFont="1" applyFill="1" applyBorder="1" applyAlignment="1">
      <alignment horizontal="left" vertical="top" wrapText="1"/>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7" fillId="0" borderId="0" xfId="0" applyFont="1" applyAlignment="1">
      <alignment vertical="center"/>
    </xf>
    <xf numFmtId="1" fontId="28" fillId="3" borderId="46" xfId="0" applyNumberFormat="1" applyFont="1" applyFill="1" applyBorder="1" applyAlignment="1">
      <alignment vertical="center"/>
    </xf>
    <xf numFmtId="49" fontId="28" fillId="3" borderId="46" xfId="0" applyNumberFormat="1" applyFont="1" applyFill="1" applyBorder="1" applyAlignment="1">
      <alignment vertical="center"/>
    </xf>
    <xf numFmtId="0" fontId="28" fillId="3" borderId="46" xfId="0" applyFont="1" applyFill="1" applyBorder="1" applyAlignment="1">
      <alignment vertical="center"/>
    </xf>
    <xf numFmtId="0" fontId="29" fillId="0" borderId="0" xfId="0" applyFont="1" applyAlignment="1">
      <alignment vertical="center"/>
    </xf>
    <xf numFmtId="9" fontId="1" fillId="3" borderId="46" xfId="0" applyNumberFormat="1" applyFont="1" applyFill="1" applyBorder="1" applyAlignment="1">
      <alignment vertical="center"/>
    </xf>
    <xf numFmtId="9" fontId="27" fillId="3" borderId="46" xfId="0" applyNumberFormat="1" applyFont="1" applyFill="1" applyBorder="1" applyAlignment="1">
      <alignment vertical="center"/>
    </xf>
    <xf numFmtId="0" fontId="32" fillId="0" borderId="0" xfId="0" applyFont="1" applyAlignment="1">
      <alignment vertical="center" wrapText="1"/>
    </xf>
    <xf numFmtId="0" fontId="32" fillId="3" borderId="46" xfId="0" applyFont="1" applyFill="1" applyBorder="1" applyAlignment="1">
      <alignment vertical="center" wrapText="1"/>
    </xf>
    <xf numFmtId="0" fontId="33" fillId="13" borderId="81" xfId="0" applyFont="1" applyFill="1" applyBorder="1" applyAlignment="1">
      <alignment horizontal="center" vertical="center"/>
    </xf>
    <xf numFmtId="0" fontId="33" fillId="13" borderId="22" xfId="0" applyFont="1" applyFill="1" applyBorder="1" applyAlignment="1">
      <alignment horizontal="center" vertical="center" wrapText="1"/>
    </xf>
    <xf numFmtId="0" fontId="31" fillId="16" borderId="125" xfId="0" applyFont="1" applyFill="1" applyBorder="1" applyAlignment="1">
      <alignment horizontal="center" vertical="center"/>
    </xf>
    <xf numFmtId="0" fontId="31" fillId="16" borderId="160" xfId="0" applyFont="1" applyFill="1" applyBorder="1" applyAlignment="1">
      <alignment horizontal="center" vertical="center"/>
    </xf>
    <xf numFmtId="0" fontId="1" fillId="3" borderId="165" xfId="0" applyFont="1" applyFill="1" applyBorder="1" applyAlignment="1">
      <alignment vertical="center"/>
    </xf>
    <xf numFmtId="0" fontId="1" fillId="3" borderId="166" xfId="0" applyFont="1" applyFill="1" applyBorder="1" applyAlignment="1">
      <alignment vertical="center"/>
    </xf>
    <xf numFmtId="1" fontId="10" fillId="3" borderId="167" xfId="0" applyNumberFormat="1" applyFont="1" applyFill="1" applyBorder="1" applyAlignment="1">
      <alignment horizontal="center" vertical="center" wrapText="1"/>
    </xf>
    <xf numFmtId="0" fontId="34" fillId="3" borderId="168" xfId="0" applyFont="1" applyFill="1" applyBorder="1" applyAlignment="1">
      <alignment horizontal="center" vertical="center" wrapText="1"/>
    </xf>
    <xf numFmtId="0" fontId="34" fillId="3" borderId="168" xfId="0" applyFont="1" applyFill="1" applyBorder="1" applyAlignment="1">
      <alignment horizontal="left" vertical="top" wrapText="1"/>
    </xf>
    <xf numFmtId="0" fontId="34" fillId="3" borderId="169" xfId="0" applyFont="1" applyFill="1" applyBorder="1" applyAlignment="1">
      <alignment horizontal="center" vertical="center" wrapText="1"/>
    </xf>
    <xf numFmtId="0" fontId="1" fillId="3" borderId="170" xfId="0" applyFont="1" applyFill="1" applyBorder="1" applyAlignment="1">
      <alignment vertical="center"/>
    </xf>
    <xf numFmtId="0" fontId="35" fillId="3" borderId="29" xfId="0" applyFont="1" applyFill="1" applyBorder="1" applyAlignment="1">
      <alignment vertical="center"/>
    </xf>
    <xf numFmtId="0" fontId="1" fillId="3" borderId="29" xfId="0" applyFont="1" applyFill="1" applyBorder="1" applyAlignment="1">
      <alignment vertical="center"/>
    </xf>
    <xf numFmtId="0" fontId="10" fillId="3" borderId="167" xfId="0" applyFont="1" applyFill="1" applyBorder="1" applyAlignment="1">
      <alignment horizontal="center" vertical="center" wrapText="1"/>
    </xf>
    <xf numFmtId="0" fontId="1" fillId="0" borderId="29" xfId="0" applyFont="1" applyBorder="1" applyAlignment="1">
      <alignment vertical="center"/>
    </xf>
    <xf numFmtId="1" fontId="10" fillId="3" borderId="171" xfId="0" applyNumberFormat="1" applyFont="1" applyFill="1" applyBorder="1" applyAlignment="1">
      <alignment horizontal="center" vertical="center" wrapText="1"/>
    </xf>
    <xf numFmtId="0" fontId="34" fillId="3" borderId="172" xfId="0" applyFont="1" applyFill="1" applyBorder="1" applyAlignment="1">
      <alignment horizontal="center" vertical="center" wrapText="1"/>
    </xf>
    <xf numFmtId="0" fontId="34" fillId="3" borderId="172" xfId="0" applyFont="1" applyFill="1" applyBorder="1" applyAlignment="1">
      <alignment horizontal="left" vertical="top" wrapText="1"/>
    </xf>
    <xf numFmtId="0" fontId="34" fillId="3" borderId="173" xfId="0" applyFont="1" applyFill="1" applyBorder="1" applyAlignment="1">
      <alignment horizontal="center" vertical="center" wrapText="1"/>
    </xf>
    <xf numFmtId="0" fontId="0" fillId="3" borderId="46" xfId="0" applyFont="1" applyFill="1" applyBorder="1"/>
    <xf numFmtId="0" fontId="0" fillId="3" borderId="174" xfId="0" applyFont="1" applyFill="1" applyBorder="1"/>
    <xf numFmtId="0" fontId="0" fillId="3" borderId="175" xfId="0" applyFont="1" applyFill="1" applyBorder="1"/>
    <xf numFmtId="0" fontId="0" fillId="3" borderId="176" xfId="0" applyFont="1" applyFill="1" applyBorder="1"/>
    <xf numFmtId="0" fontId="0" fillId="3" borderId="177" xfId="0" applyFont="1" applyFill="1" applyBorder="1"/>
    <xf numFmtId="0" fontId="10" fillId="3" borderId="46" xfId="0" applyFont="1" applyFill="1" applyBorder="1" applyAlignment="1">
      <alignment horizontal="center"/>
    </xf>
    <xf numFmtId="0" fontId="0" fillId="3" borderId="180" xfId="0" applyFont="1" applyFill="1" applyBorder="1"/>
    <xf numFmtId="0" fontId="30"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9" fontId="38" fillId="13" borderId="184" xfId="0" applyNumberFormat="1" applyFont="1" applyFill="1" applyBorder="1" applyAlignment="1">
      <alignment horizontal="center" vertical="center"/>
    </xf>
    <xf numFmtId="0" fontId="39" fillId="3" borderId="46" xfId="0" applyFont="1" applyFill="1" applyBorder="1" applyAlignment="1">
      <alignment horizontal="center" vertical="center"/>
    </xf>
    <xf numFmtId="0" fontId="40" fillId="3" borderId="46" xfId="0" applyFont="1" applyFill="1" applyBorder="1"/>
    <xf numFmtId="0" fontId="37" fillId="3" borderId="46" xfId="0" applyFont="1" applyFill="1" applyBorder="1" applyAlignment="1">
      <alignment horizontal="center" vertical="center"/>
    </xf>
    <xf numFmtId="0" fontId="41" fillId="3" borderId="188" xfId="0" applyFont="1" applyFill="1" applyBorder="1" applyAlignment="1">
      <alignment horizontal="center" vertical="center"/>
    </xf>
    <xf numFmtId="0" fontId="41" fillId="3" borderId="46" xfId="0" applyFont="1" applyFill="1" applyBorder="1" applyAlignment="1">
      <alignment horizontal="center" vertical="center"/>
    </xf>
    <xf numFmtId="0" fontId="42" fillId="3" borderId="46" xfId="0" applyFont="1" applyFill="1" applyBorder="1" applyAlignment="1">
      <alignment wrapText="1"/>
    </xf>
    <xf numFmtId="0" fontId="0" fillId="0" borderId="0" xfId="0" applyFont="1"/>
    <xf numFmtId="9" fontId="43" fillId="5" borderId="29" xfId="0" applyNumberFormat="1" applyFont="1" applyFill="1" applyBorder="1" applyAlignment="1">
      <alignment horizontal="center" vertical="center"/>
    </xf>
    <xf numFmtId="0" fontId="41" fillId="3" borderId="180" xfId="0" applyFont="1" applyFill="1" applyBorder="1" applyAlignment="1">
      <alignment vertical="center"/>
    </xf>
    <xf numFmtId="0" fontId="41" fillId="3" borderId="46" xfId="0" applyFont="1" applyFill="1" applyBorder="1" applyAlignment="1">
      <alignment vertical="center"/>
    </xf>
    <xf numFmtId="0" fontId="0" fillId="3" borderId="201" xfId="0" applyFont="1" applyFill="1" applyBorder="1"/>
    <xf numFmtId="0" fontId="0" fillId="3" borderId="203" xfId="0" applyFont="1" applyFill="1" applyBorder="1"/>
    <xf numFmtId="0" fontId="12" fillId="13" borderId="29" xfId="0" applyFont="1" applyFill="1" applyBorder="1" applyAlignment="1">
      <alignment horizontal="center" vertical="center" wrapText="1"/>
    </xf>
    <xf numFmtId="0" fontId="12" fillId="13" borderId="109" xfId="0" applyFont="1" applyFill="1" applyBorder="1" applyAlignment="1">
      <alignment horizontal="center" vertical="center" wrapText="1"/>
    </xf>
    <xf numFmtId="0" fontId="12" fillId="13" borderId="204"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44"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55" fillId="3" borderId="77" xfId="0" applyFont="1" applyFill="1" applyBorder="1" applyAlignment="1">
      <alignment horizontal="center" vertical="center"/>
    </xf>
    <xf numFmtId="0" fontId="55" fillId="3" borderId="22" xfId="0" applyFont="1" applyFill="1" applyBorder="1" applyAlignment="1">
      <alignment horizontal="center" vertical="center"/>
    </xf>
    <xf numFmtId="0" fontId="55" fillId="3" borderId="81"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81" xfId="0" applyFont="1" applyFill="1" applyBorder="1" applyAlignment="1">
      <alignment horizontal="center" vertical="center" wrapText="1"/>
    </xf>
    <xf numFmtId="0" fontId="23" fillId="3" borderId="46" xfId="0" applyFont="1" applyFill="1" applyBorder="1"/>
    <xf numFmtId="0" fontId="23" fillId="3" borderId="46" xfId="0" applyFont="1" applyFill="1" applyBorder="1" applyAlignment="1">
      <alignment vertical="center"/>
    </xf>
    <xf numFmtId="0" fontId="23" fillId="3" borderId="46" xfId="0" applyFont="1" applyFill="1" applyBorder="1" applyAlignment="1">
      <alignment wrapText="1"/>
    </xf>
    <xf numFmtId="1" fontId="23" fillId="3" borderId="46" xfId="0" applyNumberFormat="1" applyFont="1" applyFill="1" applyBorder="1" applyAlignment="1">
      <alignment horizontal="center" vertical="center"/>
    </xf>
    <xf numFmtId="0" fontId="23" fillId="3" borderId="46" xfId="0" applyFont="1" applyFill="1" applyBorder="1" applyAlignment="1">
      <alignment horizontal="left" vertical="center" wrapText="1"/>
    </xf>
    <xf numFmtId="0" fontId="19" fillId="3" borderId="22" xfId="0" applyFont="1" applyFill="1" applyBorder="1" applyAlignment="1">
      <alignment horizontal="left" vertical="center" wrapText="1"/>
    </xf>
    <xf numFmtId="0" fontId="55" fillId="3" borderId="77" xfId="0" applyFont="1" applyFill="1" applyBorder="1" applyAlignment="1">
      <alignment horizontal="left" vertical="center"/>
    </xf>
    <xf numFmtId="0" fontId="19" fillId="3" borderId="77" xfId="0" applyFont="1" applyFill="1" applyBorder="1" applyAlignment="1">
      <alignment horizontal="left" vertical="center" wrapText="1"/>
    </xf>
    <xf numFmtId="0" fontId="55" fillId="3" borderId="22" xfId="0" applyFont="1" applyFill="1" applyBorder="1" applyAlignment="1">
      <alignment horizontal="left" vertical="center"/>
    </xf>
    <xf numFmtId="0" fontId="55" fillId="3" borderId="81" xfId="0" applyFont="1" applyFill="1" applyBorder="1" applyAlignment="1">
      <alignment horizontal="left" vertical="center"/>
    </xf>
    <xf numFmtId="0" fontId="19" fillId="3" borderId="81" xfId="0" applyFont="1" applyFill="1" applyBorder="1" applyAlignment="1">
      <alignment horizontal="left" vertical="center" wrapText="1"/>
    </xf>
    <xf numFmtId="0" fontId="23" fillId="3" borderId="22" xfId="0" applyFont="1" applyFill="1" applyBorder="1" applyAlignment="1">
      <alignment horizontal="left" vertical="center" wrapText="1"/>
    </xf>
    <xf numFmtId="0" fontId="54" fillId="0" borderId="0" xfId="0" applyFont="1" applyAlignment="1">
      <alignment horizontal="left"/>
    </xf>
    <xf numFmtId="0" fontId="23" fillId="3" borderId="81" xfId="0" applyFont="1" applyFill="1" applyBorder="1" applyAlignment="1">
      <alignment horizontal="left" vertical="center" wrapText="1"/>
    </xf>
    <xf numFmtId="0" fontId="55" fillId="10" borderId="29" xfId="0" applyFont="1" applyFill="1" applyBorder="1" applyAlignment="1">
      <alignment horizontal="left" vertical="center"/>
    </xf>
    <xf numFmtId="0" fontId="55" fillId="10" borderId="29" xfId="0" applyFont="1" applyFill="1" applyBorder="1" applyAlignment="1">
      <alignment horizontal="left" vertical="center" wrapText="1"/>
    </xf>
    <xf numFmtId="0" fontId="23" fillId="10" borderId="29" xfId="0" applyFont="1" applyFill="1" applyBorder="1" applyAlignment="1">
      <alignment horizontal="left" vertical="center" wrapText="1"/>
    </xf>
    <xf numFmtId="0" fontId="55" fillId="3" borderId="67" xfId="0" applyFont="1" applyFill="1" applyBorder="1" applyAlignment="1">
      <alignment horizontal="left" vertical="center"/>
    </xf>
    <xf numFmtId="0" fontId="23" fillId="3" borderId="69" xfId="0" applyFont="1" applyFill="1" applyBorder="1" applyAlignment="1">
      <alignment horizontal="left" vertical="center" wrapText="1"/>
    </xf>
    <xf numFmtId="0" fontId="55" fillId="3" borderId="73" xfId="0" applyFont="1" applyFill="1" applyBorder="1" applyAlignment="1">
      <alignment horizontal="left" vertical="center"/>
    </xf>
    <xf numFmtId="0" fontId="23" fillId="3" borderId="74" xfId="0" applyFont="1" applyFill="1" applyBorder="1" applyAlignment="1">
      <alignment horizontal="left" vertical="center" wrapText="1"/>
    </xf>
    <xf numFmtId="0" fontId="23"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0" fontId="57" fillId="3" borderId="46" xfId="0" applyFont="1" applyFill="1" applyBorder="1" applyAlignment="1">
      <alignment horizontal="left" vertical="top" wrapText="1"/>
    </xf>
    <xf numFmtId="0" fontId="19" fillId="3" borderId="77" xfId="0" applyFont="1" applyFill="1" applyBorder="1" applyAlignment="1">
      <alignment horizontal="justify" vertical="center" wrapText="1"/>
    </xf>
    <xf numFmtId="0" fontId="19" fillId="0" borderId="29" xfId="0" applyFont="1" applyBorder="1" applyAlignment="1">
      <alignment horizontal="justify" vertical="center" wrapText="1"/>
    </xf>
    <xf numFmtId="0" fontId="19" fillId="3" borderId="22" xfId="0" applyFont="1" applyFill="1" applyBorder="1" applyAlignment="1">
      <alignment horizontal="justify" vertical="center" wrapText="1"/>
    </xf>
    <xf numFmtId="0" fontId="23" fillId="3" borderId="77" xfId="0" applyFont="1" applyFill="1" applyBorder="1" applyAlignment="1">
      <alignment horizontal="justify" vertical="center" wrapText="1"/>
    </xf>
    <xf numFmtId="0" fontId="23" fillId="3" borderId="29" xfId="0" applyFont="1" applyFill="1" applyBorder="1" applyAlignment="1">
      <alignment horizontal="justify" vertical="center" wrapText="1"/>
    </xf>
    <xf numFmtId="0" fontId="23" fillId="3" borderId="22" xfId="0" applyFont="1" applyFill="1" applyBorder="1" applyAlignment="1">
      <alignment horizontal="justify" vertical="center" wrapText="1"/>
    </xf>
    <xf numFmtId="0" fontId="23" fillId="3" borderId="81" xfId="0" applyFont="1" applyFill="1" applyBorder="1" applyAlignment="1">
      <alignment horizontal="justify" vertical="center" wrapText="1"/>
    </xf>
    <xf numFmtId="0" fontId="19" fillId="3" borderId="29" xfId="0" applyFont="1" applyFill="1" applyBorder="1" applyAlignment="1">
      <alignment horizontal="justify" vertical="center" wrapText="1"/>
    </xf>
    <xf numFmtId="0" fontId="55" fillId="3" borderId="77" xfId="0" applyFont="1" applyFill="1" applyBorder="1" applyAlignment="1">
      <alignment horizontal="justify" vertical="center"/>
    </xf>
    <xf numFmtId="0" fontId="55" fillId="3" borderId="22" xfId="0" applyFont="1" applyFill="1" applyBorder="1" applyAlignment="1">
      <alignment horizontal="justify" vertical="center"/>
    </xf>
    <xf numFmtId="0" fontId="55" fillId="3" borderId="81" xfId="0" applyFont="1" applyFill="1" applyBorder="1" applyAlignment="1">
      <alignment horizontal="justify" vertical="center"/>
    </xf>
    <xf numFmtId="0" fontId="19" fillId="3" borderId="77" xfId="0" applyFont="1" applyFill="1" applyBorder="1" applyAlignment="1">
      <alignment horizontal="justify" wrapText="1"/>
    </xf>
    <xf numFmtId="0" fontId="19" fillId="3" borderId="81" xfId="0" applyFont="1" applyFill="1" applyBorder="1" applyAlignment="1">
      <alignment horizontal="justify" vertical="center" wrapText="1"/>
    </xf>
    <xf numFmtId="0" fontId="55" fillId="3" borderId="77" xfId="0" applyFont="1" applyFill="1" applyBorder="1" applyAlignment="1">
      <alignment horizontal="justify" vertical="center" wrapText="1"/>
    </xf>
    <xf numFmtId="0" fontId="19" fillId="0" borderId="29" xfId="0" applyFont="1" applyBorder="1" applyAlignment="1">
      <alignment horizontal="justify" wrapText="1"/>
    </xf>
    <xf numFmtId="0" fontId="55" fillId="3" borderId="22" xfId="0" applyFont="1" applyFill="1" applyBorder="1" applyAlignment="1">
      <alignment horizontal="justify" vertical="center" wrapText="1"/>
    </xf>
    <xf numFmtId="0" fontId="19" fillId="0" borderId="0" xfId="0" applyFont="1" applyAlignment="1">
      <alignment horizontal="justify" vertical="center" wrapText="1"/>
    </xf>
    <xf numFmtId="0" fontId="19" fillId="0" borderId="205" xfId="0" applyFont="1" applyBorder="1" applyAlignment="1">
      <alignment horizontal="justify" vertical="center" wrapText="1"/>
    </xf>
    <xf numFmtId="0" fontId="55" fillId="3" borderId="81" xfId="0" applyFont="1" applyFill="1" applyBorder="1" applyAlignment="1">
      <alignment horizontal="justify" vertical="center" wrapText="1"/>
    </xf>
    <xf numFmtId="0" fontId="20" fillId="0" borderId="0" xfId="0" applyFont="1" applyAlignment="1">
      <alignment horizontal="justify" wrapText="1"/>
    </xf>
    <xf numFmtId="0" fontId="23" fillId="3" borderId="64" xfId="0" applyFont="1" applyFill="1" applyBorder="1" applyAlignment="1">
      <alignment horizontal="justify" vertical="center" wrapText="1"/>
    </xf>
    <xf numFmtId="0" fontId="23" fillId="3" borderId="71" xfId="0" applyFont="1" applyFill="1" applyBorder="1" applyAlignment="1">
      <alignment horizontal="justify" vertical="center" wrapText="1"/>
    </xf>
    <xf numFmtId="0" fontId="64" fillId="3" borderId="77" xfId="0" applyFont="1" applyFill="1" applyBorder="1" applyAlignment="1">
      <alignment horizontal="left" vertical="center"/>
    </xf>
    <xf numFmtId="0" fontId="63" fillId="3" borderId="29" xfId="0" applyFont="1" applyFill="1" applyBorder="1" applyAlignment="1">
      <alignment horizontal="justify" vertical="center" wrapText="1"/>
    </xf>
    <xf numFmtId="0" fontId="64" fillId="3" borderId="22" xfId="0" applyFont="1" applyFill="1" applyBorder="1" applyAlignment="1">
      <alignment horizontal="left" vertical="center"/>
    </xf>
    <xf numFmtId="0" fontId="64" fillId="3" borderId="81" xfId="0" applyFont="1" applyFill="1" applyBorder="1" applyAlignment="1">
      <alignment horizontal="left" vertical="center"/>
    </xf>
    <xf numFmtId="0" fontId="65" fillId="3" borderId="77" xfId="0" applyFont="1" applyFill="1" applyBorder="1" applyAlignment="1">
      <alignment horizontal="justify" vertical="center" wrapText="1"/>
    </xf>
    <xf numFmtId="0" fontId="65" fillId="3" borderId="22" xfId="0" applyFont="1" applyFill="1" applyBorder="1" applyAlignment="1">
      <alignment horizontal="justify" vertical="center" wrapText="1"/>
    </xf>
    <xf numFmtId="0" fontId="65" fillId="12" borderId="29" xfId="0" applyFont="1" applyFill="1" applyBorder="1" applyAlignment="1">
      <alignment horizontal="justify" vertical="center" wrapText="1"/>
    </xf>
    <xf numFmtId="0" fontId="64" fillId="3" borderId="64" xfId="0" applyFont="1" applyFill="1" applyBorder="1" applyAlignment="1">
      <alignment horizontal="left" vertical="center"/>
    </xf>
    <xf numFmtId="0" fontId="64" fillId="3" borderId="71" xfId="0" applyFont="1" applyFill="1" applyBorder="1" applyAlignment="1">
      <alignment horizontal="left" vertical="center"/>
    </xf>
    <xf numFmtId="0" fontId="65" fillId="3" borderId="76" xfId="0" applyFont="1" applyFill="1" applyBorder="1" applyAlignment="1">
      <alignment horizontal="justify" vertical="justify" wrapText="1"/>
    </xf>
    <xf numFmtId="0" fontId="66" fillId="0" borderId="64" xfId="0" applyFont="1" applyBorder="1" applyAlignment="1"/>
    <xf numFmtId="0" fontId="66" fillId="0" borderId="71" xfId="0" applyFont="1" applyBorder="1" applyAlignment="1"/>
    <xf numFmtId="0" fontId="70" fillId="19" borderId="103" xfId="0" applyFont="1" applyFill="1" applyBorder="1" applyAlignment="1">
      <alignment horizontal="left" vertical="top" wrapText="1"/>
    </xf>
    <xf numFmtId="0" fontId="43" fillId="3" borderId="67" xfId="0" applyFont="1" applyFill="1" applyBorder="1" applyAlignment="1">
      <alignment horizontal="left" vertical="center"/>
    </xf>
    <xf numFmtId="0" fontId="70" fillId="0" borderId="105" xfId="0" applyFont="1" applyBorder="1" applyAlignment="1">
      <alignment horizontal="left" vertical="top" wrapText="1"/>
    </xf>
    <xf numFmtId="0" fontId="43" fillId="3" borderId="22" xfId="0" applyFont="1" applyFill="1" applyBorder="1" applyAlignment="1">
      <alignment horizontal="left" vertical="center"/>
    </xf>
    <xf numFmtId="0" fontId="71" fillId="3" borderId="22" xfId="0" applyFont="1" applyFill="1" applyBorder="1" applyAlignment="1">
      <alignment horizontal="justify" vertical="center" wrapText="1"/>
    </xf>
    <xf numFmtId="0" fontId="70" fillId="0" borderId="106" xfId="0" applyFont="1" applyBorder="1" applyAlignment="1">
      <alignment horizontal="left" vertical="top" wrapText="1"/>
    </xf>
    <xf numFmtId="0" fontId="43" fillId="3" borderId="81" xfId="0" applyFont="1" applyFill="1" applyBorder="1" applyAlignment="1">
      <alignment horizontal="left" vertical="center"/>
    </xf>
    <xf numFmtId="0" fontId="70" fillId="19" borderId="107" xfId="0" applyFont="1" applyFill="1" applyBorder="1" applyAlignment="1">
      <alignment horizontal="left" vertical="top" wrapText="1"/>
    </xf>
    <xf numFmtId="0" fontId="43" fillId="3" borderId="77" xfId="0" applyFont="1" applyFill="1" applyBorder="1" applyAlignment="1">
      <alignment horizontal="left" vertical="center"/>
    </xf>
    <xf numFmtId="0" fontId="71" fillId="3" borderId="77" xfId="0" applyFont="1" applyFill="1" applyBorder="1" applyAlignment="1">
      <alignment horizontal="justify" vertical="center" wrapText="1"/>
    </xf>
    <xf numFmtId="0" fontId="43" fillId="3" borderId="77" xfId="0" applyFont="1" applyFill="1" applyBorder="1" applyAlignment="1">
      <alignment horizontal="justify" vertical="center"/>
    </xf>
    <xf numFmtId="0" fontId="43" fillId="3" borderId="22" xfId="0" applyFont="1" applyFill="1" applyBorder="1" applyAlignment="1">
      <alignment horizontal="justify" vertical="center"/>
    </xf>
    <xf numFmtId="0" fontId="43" fillId="3" borderId="81" xfId="0" applyFont="1" applyFill="1" applyBorder="1" applyAlignment="1">
      <alignment horizontal="justify" vertical="center"/>
    </xf>
    <xf numFmtId="0" fontId="73" fillId="13" borderId="95" xfId="0" applyFont="1" applyFill="1" applyBorder="1" applyAlignment="1">
      <alignment horizontal="left" vertical="top" wrapText="1"/>
    </xf>
    <xf numFmtId="0" fontId="75" fillId="13" borderId="98" xfId="0" applyFont="1" applyFill="1" applyBorder="1" applyAlignment="1">
      <alignment horizontal="left" vertical="top" wrapText="1"/>
    </xf>
    <xf numFmtId="0" fontId="75" fillId="13" borderId="101" xfId="0" applyFont="1" applyFill="1" applyBorder="1" applyAlignment="1">
      <alignment horizontal="left" vertical="top" wrapText="1"/>
    </xf>
    <xf numFmtId="0" fontId="71" fillId="12" borderId="29" xfId="0" applyFont="1" applyFill="1" applyBorder="1" applyAlignment="1">
      <alignment horizontal="left" vertical="center" wrapText="1"/>
    </xf>
    <xf numFmtId="0" fontId="43" fillId="3" borderId="77" xfId="0" applyFont="1" applyFill="1" applyBorder="1" applyAlignment="1">
      <alignment horizontal="left" vertical="center" wrapText="1"/>
    </xf>
    <xf numFmtId="0" fontId="71" fillId="3" borderId="64" xfId="0" applyFont="1" applyFill="1" applyBorder="1" applyAlignment="1">
      <alignment horizontal="left" vertical="center" wrapText="1"/>
    </xf>
    <xf numFmtId="0" fontId="43" fillId="3" borderId="22" xfId="0" applyFont="1" applyFill="1" applyBorder="1" applyAlignment="1">
      <alignment horizontal="left" vertical="center" wrapText="1"/>
    </xf>
    <xf numFmtId="0" fontId="71" fillId="3" borderId="71" xfId="0" applyFont="1" applyFill="1" applyBorder="1" applyAlignment="1">
      <alignment horizontal="left" vertical="center" wrapText="1"/>
    </xf>
    <xf numFmtId="0" fontId="43" fillId="3" borderId="81" xfId="0" applyFont="1" applyFill="1" applyBorder="1" applyAlignment="1">
      <alignment horizontal="left" vertical="center" wrapText="1"/>
    </xf>
    <xf numFmtId="0" fontId="73" fillId="13" borderId="29" xfId="0" applyFont="1" applyFill="1" applyBorder="1" applyAlignment="1">
      <alignment horizontal="left" vertical="center" wrapText="1"/>
    </xf>
    <xf numFmtId="0" fontId="75" fillId="13" borderId="29" xfId="0" applyFont="1" applyFill="1" applyBorder="1" applyAlignment="1">
      <alignment horizontal="left" vertical="center" wrapText="1"/>
    </xf>
    <xf numFmtId="0" fontId="75" fillId="13" borderId="109" xfId="0" applyFont="1" applyFill="1" applyBorder="1" applyAlignment="1">
      <alignment horizontal="left" vertical="center" wrapText="1"/>
    </xf>
    <xf numFmtId="0" fontId="70" fillId="3" borderId="76" xfId="0" applyFont="1" applyFill="1" applyBorder="1" applyAlignment="1">
      <alignment horizontal="left" vertical="center" wrapText="1"/>
    </xf>
    <xf numFmtId="0" fontId="43" fillId="3" borderId="64" xfId="0" applyFont="1" applyFill="1" applyBorder="1" applyAlignment="1">
      <alignment horizontal="left" vertical="center" wrapText="1"/>
    </xf>
    <xf numFmtId="0" fontId="70" fillId="3" borderId="64" xfId="0" applyFont="1" applyFill="1" applyBorder="1" applyAlignment="1">
      <alignment horizontal="left" vertical="center" wrapText="1"/>
    </xf>
    <xf numFmtId="0" fontId="71" fillId="3" borderId="64" xfId="0" applyFont="1" applyFill="1" applyBorder="1" applyAlignment="1">
      <alignment horizontal="justify" vertical="center" wrapText="1"/>
    </xf>
    <xf numFmtId="0" fontId="43" fillId="3" borderId="71" xfId="0" applyFont="1" applyFill="1" applyBorder="1" applyAlignment="1">
      <alignment horizontal="left" vertical="center" wrapText="1"/>
    </xf>
    <xf numFmtId="0" fontId="70" fillId="19" borderId="75" xfId="0" applyFont="1" applyFill="1" applyBorder="1" applyAlignment="1">
      <alignment horizontal="left" vertical="top" wrapText="1"/>
    </xf>
    <xf numFmtId="0" fontId="70" fillId="0" borderId="63" xfId="0" applyFont="1" applyBorder="1" applyAlignment="1">
      <alignment horizontal="left" vertical="top" wrapText="1"/>
    </xf>
    <xf numFmtId="0" fontId="70" fillId="0" borderId="70" xfId="0" applyFont="1" applyBorder="1" applyAlignment="1">
      <alignment horizontal="left" vertical="top" wrapText="1"/>
    </xf>
    <xf numFmtId="0" fontId="70" fillId="19" borderId="29" xfId="0" applyFont="1" applyFill="1" applyBorder="1" applyAlignment="1">
      <alignment horizontal="left" vertical="top" wrapText="1"/>
    </xf>
    <xf numFmtId="0" fontId="70" fillId="0" borderId="29" xfId="0" applyFont="1" applyBorder="1" applyAlignment="1">
      <alignment horizontal="left" vertical="top" wrapText="1"/>
    </xf>
    <xf numFmtId="0" fontId="70" fillId="0" borderId="125" xfId="0" applyFont="1" applyBorder="1" applyAlignment="1">
      <alignment horizontal="left" vertical="top" wrapText="1"/>
    </xf>
    <xf numFmtId="0" fontId="70" fillId="19" borderId="126" xfId="0" applyFont="1" applyFill="1" applyBorder="1" applyAlignment="1">
      <alignment horizontal="left" vertical="top" wrapText="1"/>
    </xf>
    <xf numFmtId="0" fontId="70" fillId="19" borderId="62" xfId="0" applyFont="1" applyFill="1" applyBorder="1" applyAlignment="1">
      <alignment horizontal="left" vertical="top" wrapText="1"/>
    </xf>
    <xf numFmtId="0" fontId="70" fillId="3" borderId="64" xfId="0" applyFont="1" applyFill="1" applyBorder="1" applyAlignment="1">
      <alignment horizontal="justify" vertical="center"/>
    </xf>
    <xf numFmtId="0" fontId="70" fillId="3" borderId="71" xfId="0" applyFont="1" applyFill="1" applyBorder="1" applyAlignment="1">
      <alignment horizontal="justify" vertical="center"/>
    </xf>
    <xf numFmtId="0" fontId="79" fillId="14" borderId="111" xfId="0" applyFont="1" applyFill="1" applyBorder="1" applyAlignment="1">
      <alignment horizontal="left" vertical="top" wrapText="1"/>
    </xf>
    <xf numFmtId="0" fontId="31" fillId="14" borderId="111" xfId="0" applyFont="1" applyFill="1" applyBorder="1" applyAlignment="1">
      <alignment horizontal="left" vertical="top" wrapText="1"/>
    </xf>
    <xf numFmtId="0" fontId="70" fillId="19" borderId="124" xfId="0" applyFont="1" applyFill="1" applyBorder="1" applyAlignment="1">
      <alignment horizontal="left" vertical="top" wrapText="1"/>
    </xf>
    <xf numFmtId="0" fontId="70" fillId="0" borderId="126" xfId="0" applyFont="1" applyBorder="1" applyAlignment="1">
      <alignment horizontal="left" vertical="top" wrapText="1"/>
    </xf>
    <xf numFmtId="0" fontId="43" fillId="3" borderId="64" xfId="0" applyFont="1" applyFill="1" applyBorder="1" applyAlignment="1">
      <alignment horizontal="justify" vertical="center"/>
    </xf>
    <xf numFmtId="0" fontId="43" fillId="3" borderId="71" xfId="0" applyFont="1" applyFill="1" applyBorder="1" applyAlignment="1">
      <alignment horizontal="justify" vertical="center"/>
    </xf>
    <xf numFmtId="0" fontId="70" fillId="3" borderId="77" xfId="0" applyFont="1" applyFill="1" applyBorder="1" applyAlignment="1">
      <alignment horizontal="justify" vertical="center" wrapText="1"/>
    </xf>
    <xf numFmtId="0" fontId="79" fillId="14" borderId="128" xfId="0" applyFont="1" applyFill="1" applyBorder="1" applyAlignment="1">
      <alignment horizontal="left" vertical="top" wrapText="1"/>
    </xf>
    <xf numFmtId="0" fontId="70" fillId="19" borderId="56" xfId="0" applyFont="1" applyFill="1" applyBorder="1" applyAlignment="1">
      <alignment horizontal="left" vertical="top" wrapText="1"/>
    </xf>
    <xf numFmtId="0" fontId="70" fillId="0" borderId="59" xfId="0" applyFont="1" applyBorder="1" applyAlignment="1">
      <alignment horizontal="left" vertical="top" wrapText="1"/>
    </xf>
    <xf numFmtId="0" fontId="70" fillId="0" borderId="85" xfId="0" applyFont="1" applyBorder="1" applyAlignment="1">
      <alignment horizontal="left" vertical="top" wrapText="1"/>
    </xf>
    <xf numFmtId="0" fontId="70" fillId="19" borderId="57" xfId="0" applyFont="1" applyFill="1" applyBorder="1" applyAlignment="1">
      <alignment horizontal="left" vertical="top" wrapText="1"/>
    </xf>
    <xf numFmtId="0" fontId="81" fillId="3" borderId="64" xfId="0" applyFont="1" applyFill="1" applyBorder="1" applyAlignment="1">
      <alignment horizontal="justify" vertical="center"/>
    </xf>
    <xf numFmtId="0" fontId="81" fillId="3" borderId="71" xfId="0" applyFont="1" applyFill="1" applyBorder="1" applyAlignment="1">
      <alignment horizontal="justify" vertical="center"/>
    </xf>
    <xf numFmtId="0" fontId="70" fillId="19" borderId="59" xfId="0" applyFont="1" applyFill="1" applyBorder="1" applyAlignment="1">
      <alignment horizontal="left" vertical="top" wrapText="1"/>
    </xf>
    <xf numFmtId="0" fontId="70" fillId="0" borderId="57" xfId="0" applyFont="1" applyBorder="1" applyAlignment="1">
      <alignment horizontal="left" vertical="top" wrapText="1"/>
    </xf>
    <xf numFmtId="1" fontId="83" fillId="3" borderId="46" xfId="0" applyNumberFormat="1" applyFont="1" applyFill="1" applyBorder="1" applyAlignment="1">
      <alignment horizontal="center" vertical="center"/>
    </xf>
    <xf numFmtId="0" fontId="83" fillId="3" borderId="46" xfId="0" applyFont="1" applyFill="1" applyBorder="1"/>
    <xf numFmtId="0" fontId="83" fillId="3" borderId="46" xfId="0" applyFont="1" applyFill="1" applyBorder="1" applyAlignment="1">
      <alignment horizontal="left" vertical="center" wrapText="1"/>
    </xf>
    <xf numFmtId="0" fontId="84" fillId="3" borderId="22" xfId="0" applyFont="1" applyFill="1" applyBorder="1" applyAlignment="1">
      <alignment horizontal="left" vertical="center"/>
    </xf>
    <xf numFmtId="0" fontId="71" fillId="3" borderId="77" xfId="0" applyFont="1" applyFill="1" applyBorder="1" applyAlignment="1">
      <alignment horizontal="left" vertical="center"/>
    </xf>
    <xf numFmtId="0" fontId="71" fillId="3" borderId="22" xfId="0" applyFont="1" applyFill="1" applyBorder="1" applyAlignment="1">
      <alignment horizontal="left" vertical="center"/>
    </xf>
    <xf numFmtId="0" fontId="71" fillId="3" borderId="81" xfId="0" applyFont="1" applyFill="1" applyBorder="1" applyAlignment="1">
      <alignment horizontal="left" vertical="center"/>
    </xf>
    <xf numFmtId="0" fontId="71" fillId="12" borderId="0" xfId="0" applyFont="1" applyFill="1" applyAlignment="1">
      <alignment horizontal="justify" vertical="center" wrapText="1"/>
    </xf>
    <xf numFmtId="0" fontId="83" fillId="3" borderId="46" xfId="0" applyFont="1" applyFill="1" applyBorder="1" applyAlignment="1">
      <alignment horizontal="center" vertical="center"/>
    </xf>
    <xf numFmtId="0" fontId="70" fillId="3" borderId="46" xfId="0" applyFont="1" applyFill="1" applyBorder="1"/>
    <xf numFmtId="0" fontId="83" fillId="3" borderId="161" xfId="0" applyFont="1" applyFill="1" applyBorder="1" applyAlignment="1">
      <alignment horizontal="center" vertical="center" wrapText="1"/>
    </xf>
    <xf numFmtId="0" fontId="87" fillId="3" borderId="162" xfId="0" applyFont="1" applyFill="1" applyBorder="1" applyAlignment="1">
      <alignment horizontal="center" vertical="center" wrapText="1"/>
    </xf>
    <xf numFmtId="0" fontId="87" fillId="3" borderId="162" xfId="0" applyFont="1" applyFill="1" applyBorder="1" applyAlignment="1">
      <alignment horizontal="left" vertical="top" wrapText="1"/>
    </xf>
    <xf numFmtId="0" fontId="87" fillId="3" borderId="162" xfId="0" applyFont="1" applyFill="1" applyBorder="1" applyAlignment="1">
      <alignment horizontal="justify" vertical="top" wrapText="1"/>
    </xf>
    <xf numFmtId="1" fontId="87" fillId="3" borderId="162" xfId="0" applyNumberFormat="1" applyFont="1" applyFill="1" applyBorder="1" applyAlignment="1">
      <alignment horizontal="center" vertical="center" wrapText="1"/>
    </xf>
    <xf numFmtId="0" fontId="87" fillId="3" borderId="163" xfId="0" applyFont="1" applyFill="1" applyBorder="1" applyAlignment="1">
      <alignment horizontal="center" vertical="center" wrapText="1"/>
    </xf>
    <xf numFmtId="0" fontId="87" fillId="3" borderId="164" xfId="0" applyFont="1" applyFill="1" applyBorder="1" applyAlignment="1">
      <alignment horizontal="justify" vertical="center" wrapText="1"/>
    </xf>
    <xf numFmtId="0" fontId="78" fillId="0" borderId="0" xfId="0" applyFont="1" applyAlignment="1">
      <alignment vertical="center"/>
    </xf>
    <xf numFmtId="9" fontId="17" fillId="0" borderId="62" xfId="0" applyNumberFormat="1" applyFont="1" applyBorder="1" applyAlignment="1">
      <alignment horizontal="center" vertical="center"/>
    </xf>
    <xf numFmtId="1" fontId="83" fillId="3" borderId="167" xfId="0" applyNumberFormat="1" applyFont="1" applyFill="1" applyBorder="1" applyAlignment="1">
      <alignment horizontal="center" vertical="center" wrapText="1"/>
    </xf>
    <xf numFmtId="0" fontId="87" fillId="3" borderId="168" xfId="0" applyFont="1" applyFill="1" applyBorder="1" applyAlignment="1">
      <alignment horizontal="center" vertical="center" wrapText="1"/>
    </xf>
    <xf numFmtId="0" fontId="87" fillId="3" borderId="168" xfId="0" applyFont="1" applyFill="1" applyBorder="1" applyAlignment="1">
      <alignment horizontal="left" vertical="top" wrapText="1"/>
    </xf>
    <xf numFmtId="0" fontId="87" fillId="3" borderId="168" xfId="0" applyFont="1" applyFill="1" applyBorder="1" applyAlignment="1">
      <alignment horizontal="justify" vertical="top" wrapText="1"/>
    </xf>
    <xf numFmtId="0" fontId="87" fillId="3" borderId="169" xfId="0" applyFont="1" applyFill="1" applyBorder="1" applyAlignment="1">
      <alignment horizontal="center" vertical="center" wrapText="1"/>
    </xf>
    <xf numFmtId="0" fontId="83" fillId="3" borderId="167" xfId="0" applyFont="1" applyFill="1" applyBorder="1" applyAlignment="1">
      <alignment horizontal="center" vertical="center" wrapText="1"/>
    </xf>
    <xf numFmtId="9" fontId="17" fillId="0" borderId="166" xfId="0" applyNumberFormat="1" applyFont="1" applyBorder="1" applyAlignment="1">
      <alignment horizontal="center" vertical="center"/>
    </xf>
    <xf numFmtId="9" fontId="17" fillId="0" borderId="29" xfId="0" applyNumberFormat="1" applyFont="1" applyBorder="1" applyAlignment="1">
      <alignment horizontal="center" vertical="center"/>
    </xf>
    <xf numFmtId="0" fontId="83" fillId="0" borderId="29" xfId="0" applyFont="1" applyBorder="1" applyAlignment="1">
      <alignment vertical="center"/>
    </xf>
    <xf numFmtId="0" fontId="83" fillId="3" borderId="29" xfId="0" applyFont="1" applyFill="1" applyBorder="1" applyAlignment="1">
      <alignment vertical="center"/>
    </xf>
    <xf numFmtId="0" fontId="83" fillId="0" borderId="62" xfId="0" applyFont="1" applyBorder="1" applyAlignment="1">
      <alignment vertical="center"/>
    </xf>
    <xf numFmtId="0" fontId="83" fillId="3" borderId="46" xfId="0" applyFont="1" applyFill="1" applyBorder="1" applyAlignment="1">
      <alignment vertical="center"/>
    </xf>
    <xf numFmtId="0" fontId="55" fillId="0" borderId="0" xfId="0" applyFont="1" applyAlignment="1">
      <alignment horizontal="justify" vertical="center"/>
    </xf>
    <xf numFmtId="49" fontId="71" fillId="3" borderId="191" xfId="0" applyNumberFormat="1" applyFont="1" applyFill="1" applyBorder="1" applyAlignment="1">
      <alignment horizontal="center" vertical="center" wrapText="1"/>
    </xf>
    <xf numFmtId="49" fontId="70" fillId="3" borderId="46" xfId="0" applyNumberFormat="1" applyFont="1" applyFill="1" applyBorder="1" applyAlignment="1">
      <alignment horizontal="left" vertical="top" wrapText="1"/>
    </xf>
    <xf numFmtId="49" fontId="70" fillId="3" borderId="191" xfId="0" applyNumberFormat="1" applyFont="1" applyFill="1" applyBorder="1" applyAlignment="1">
      <alignment horizontal="center" vertical="center" wrapText="1"/>
    </xf>
    <xf numFmtId="0" fontId="84" fillId="3" borderId="46" xfId="0" applyFont="1" applyFill="1" applyBorder="1" applyAlignment="1">
      <alignment wrapText="1"/>
    </xf>
    <xf numFmtId="0" fontId="73" fillId="17" borderId="197" xfId="0" applyFont="1" applyFill="1" applyBorder="1" applyAlignment="1">
      <alignment horizontal="center" vertical="center" wrapText="1"/>
    </xf>
    <xf numFmtId="0" fontId="43" fillId="0" borderId="0" xfId="0" applyFont="1" applyAlignment="1">
      <alignment horizontal="center" vertical="center" wrapText="1"/>
    </xf>
    <xf numFmtId="0" fontId="73" fillId="17" borderId="184" xfId="0" applyFont="1" applyFill="1" applyBorder="1" applyAlignment="1">
      <alignment horizontal="center" vertical="center" wrapText="1"/>
    </xf>
    <xf numFmtId="0" fontId="84" fillId="3" borderId="46" xfId="0" applyFont="1" applyFill="1" applyBorder="1" applyAlignment="1">
      <alignment horizontal="center" vertical="center" wrapText="1"/>
    </xf>
    <xf numFmtId="0" fontId="73" fillId="13" borderId="198" xfId="0" applyFont="1" applyFill="1" applyBorder="1" applyAlignment="1">
      <alignment horizontal="center" vertical="center" wrapText="1"/>
    </xf>
    <xf numFmtId="0" fontId="73" fillId="13" borderId="184" xfId="0" applyFont="1" applyFill="1" applyBorder="1" applyAlignment="1">
      <alignment horizontal="center" vertical="center" wrapText="1"/>
    </xf>
    <xf numFmtId="0" fontId="73" fillId="13" borderId="46" xfId="0" applyFont="1" applyFill="1" applyBorder="1" applyAlignment="1">
      <alignment horizontal="center" vertical="center" wrapText="1"/>
    </xf>
    <xf numFmtId="0" fontId="70" fillId="0" borderId="0" xfId="0" applyFont="1" applyAlignment="1">
      <alignment horizontal="center" wrapText="1"/>
    </xf>
    <xf numFmtId="0" fontId="70" fillId="0" borderId="0" xfId="0" applyFont="1"/>
    <xf numFmtId="0" fontId="70" fillId="0" borderId="92" xfId="0" applyFont="1" applyBorder="1"/>
    <xf numFmtId="0" fontId="73" fillId="9" borderId="29" xfId="0" applyFont="1" applyFill="1" applyBorder="1" applyAlignment="1">
      <alignment horizontal="center" vertical="center" wrapText="1"/>
    </xf>
    <xf numFmtId="0" fontId="73" fillId="0" borderId="0" xfId="0" applyFont="1" applyAlignment="1">
      <alignment vertical="center"/>
    </xf>
    <xf numFmtId="0" fontId="43" fillId="0" borderId="29" xfId="0" applyFont="1" applyBorder="1" applyAlignment="1">
      <alignment horizontal="center" vertical="center"/>
    </xf>
    <xf numFmtId="9" fontId="43" fillId="0" borderId="0" xfId="0" applyNumberFormat="1" applyFont="1" applyAlignment="1">
      <alignment vertical="center"/>
    </xf>
    <xf numFmtId="0" fontId="70" fillId="0" borderId="199" xfId="0" applyFont="1" applyBorder="1" applyAlignment="1">
      <alignment horizontal="justify" vertical="center" wrapText="1"/>
    </xf>
    <xf numFmtId="0" fontId="43" fillId="0" borderId="0" xfId="0" applyFont="1" applyAlignment="1">
      <alignment vertical="center"/>
    </xf>
    <xf numFmtId="0" fontId="43" fillId="0" borderId="31" xfId="0" applyFont="1" applyBorder="1" applyAlignment="1">
      <alignment vertical="center"/>
    </xf>
    <xf numFmtId="0" fontId="72" fillId="0" borderId="31" xfId="0" applyFont="1" applyBorder="1" applyAlignment="1">
      <alignment horizontal="justify" vertical="center" wrapText="1"/>
    </xf>
    <xf numFmtId="0" fontId="43" fillId="0" borderId="0" xfId="0" applyFont="1" applyAlignment="1">
      <alignment horizontal="left" vertical="center"/>
    </xf>
    <xf numFmtId="9" fontId="43" fillId="0" borderId="29" xfId="0" applyNumberFormat="1" applyFont="1" applyBorder="1" applyAlignment="1">
      <alignment horizontal="center" vertical="center"/>
    </xf>
    <xf numFmtId="0" fontId="70" fillId="0" borderId="0" xfId="0" applyFont="1" applyAlignment="1">
      <alignment horizontal="center"/>
    </xf>
    <xf numFmtId="0" fontId="70" fillId="0" borderId="29" xfId="0" applyFont="1" applyBorder="1"/>
    <xf numFmtId="0" fontId="70" fillId="0" borderId="199" xfId="0" applyFont="1" applyBorder="1" applyAlignment="1">
      <alignment horizontal="justify" vertical="center"/>
    </xf>
    <xf numFmtId="0" fontId="70" fillId="0" borderId="0" xfId="0" applyFont="1" applyAlignment="1">
      <alignment horizontal="justify" vertical="center"/>
    </xf>
    <xf numFmtId="0" fontId="70" fillId="0" borderId="0" xfId="0" applyFont="1" applyAlignment="1">
      <alignment horizontal="left"/>
    </xf>
    <xf numFmtId="0" fontId="70" fillId="0" borderId="29" xfId="0" applyFont="1" applyBorder="1" applyAlignment="1">
      <alignment horizontal="left"/>
    </xf>
    <xf numFmtId="0" fontId="73" fillId="11" borderId="29" xfId="0" applyFont="1" applyFill="1" applyBorder="1" applyAlignment="1">
      <alignment horizontal="center" vertical="center" wrapText="1"/>
    </xf>
    <xf numFmtId="0" fontId="71" fillId="0" borderId="199" xfId="0" applyFont="1" applyBorder="1" applyAlignment="1">
      <alignment horizontal="justify" vertical="center" wrapText="1"/>
    </xf>
    <xf numFmtId="0" fontId="70" fillId="0" borderId="31" xfId="0" applyFont="1" applyBorder="1"/>
    <xf numFmtId="0" fontId="73" fillId="13" borderId="29" xfId="0" applyFont="1" applyFill="1" applyBorder="1" applyAlignment="1">
      <alignment horizontal="center" vertical="center" wrapText="1"/>
    </xf>
    <xf numFmtId="0" fontId="73" fillId="14" borderId="29" xfId="0" applyFont="1" applyFill="1" applyBorder="1" applyAlignment="1">
      <alignment horizontal="center" vertical="center" wrapText="1"/>
    </xf>
    <xf numFmtId="0" fontId="73" fillId="18" borderId="29" xfId="0" applyFont="1" applyFill="1" applyBorder="1" applyAlignment="1">
      <alignment horizontal="center" vertical="center" wrapText="1"/>
    </xf>
    <xf numFmtId="0" fontId="71" fillId="0" borderId="200" xfId="0" applyFont="1" applyBorder="1" applyAlignment="1">
      <alignment horizontal="justify" vertical="center" wrapText="1"/>
    </xf>
    <xf numFmtId="0" fontId="73" fillId="3" borderId="46" xfId="0" applyFont="1" applyFill="1" applyBorder="1" applyAlignment="1">
      <alignment vertical="center"/>
    </xf>
    <xf numFmtId="0" fontId="43" fillId="3" borderId="46" xfId="0" applyFont="1" applyFill="1" applyBorder="1" applyAlignment="1">
      <alignment horizontal="center" vertical="center"/>
    </xf>
    <xf numFmtId="0" fontId="43" fillId="3" borderId="46" xfId="0" applyFont="1" applyFill="1" applyBorder="1" applyAlignment="1">
      <alignment horizontal="left" vertical="center"/>
    </xf>
    <xf numFmtId="0" fontId="89" fillId="3" borderId="46" xfId="0" applyFont="1" applyFill="1" applyBorder="1" applyAlignment="1">
      <alignment vertical="center"/>
    </xf>
    <xf numFmtId="0" fontId="89" fillId="3" borderId="46" xfId="0" applyFont="1" applyFill="1" applyBorder="1"/>
    <xf numFmtId="0" fontId="70" fillId="3" borderId="202" xfId="0" applyFont="1" applyFill="1" applyBorder="1"/>
    <xf numFmtId="0" fontId="71" fillId="0" borderId="22" xfId="0" applyFont="1" applyFill="1" applyBorder="1" applyAlignment="1">
      <alignment horizontal="justify" vertical="center" wrapText="1"/>
    </xf>
    <xf numFmtId="0" fontId="71" fillId="22" borderId="29" xfId="0" applyFont="1" applyFill="1" applyBorder="1" applyAlignment="1">
      <alignment horizontal="justify" vertical="center" wrapText="1"/>
    </xf>
    <xf numFmtId="0" fontId="71" fillId="3" borderId="67" xfId="0" applyFont="1" applyFill="1" applyBorder="1" applyAlignment="1">
      <alignment horizontal="left" vertical="center" wrapText="1"/>
    </xf>
    <xf numFmtId="0" fontId="19" fillId="0" borderId="77" xfId="0" applyFont="1" applyFill="1" applyBorder="1" applyAlignment="1">
      <alignment horizontal="justify" vertical="center" wrapText="1"/>
    </xf>
    <xf numFmtId="0" fontId="71" fillId="0" borderId="30" xfId="0" applyFont="1" applyFill="1" applyBorder="1" applyAlignment="1">
      <alignment horizontal="justify" vertical="center" wrapText="1"/>
    </xf>
    <xf numFmtId="0" fontId="71" fillId="0" borderId="0" xfId="0" applyFont="1" applyFill="1" applyAlignment="1">
      <alignment horizontal="justify" vertical="center" wrapText="1"/>
    </xf>
    <xf numFmtId="0" fontId="71" fillId="0" borderId="77" xfId="0" applyFont="1" applyFill="1" applyBorder="1" applyAlignment="1">
      <alignment horizontal="justify" vertical="center"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23" fillId="3" borderId="87"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5" xfId="0" applyFont="1" applyBorder="1" applyAlignment="1">
      <alignment horizontal="left" vertical="top" wrapText="1"/>
    </xf>
    <xf numFmtId="0" fontId="3" fillId="0" borderId="63" xfId="0" applyFont="1" applyBorder="1"/>
    <xf numFmtId="0" fontId="3" fillId="0" borderId="70" xfId="0" applyFont="1" applyBorder="1"/>
    <xf numFmtId="0" fontId="23" fillId="20" borderId="75" xfId="0" applyFont="1" applyFill="1" applyBorder="1" applyAlignment="1">
      <alignment horizontal="left" vertical="top" wrapText="1"/>
    </xf>
    <xf numFmtId="0" fontId="3" fillId="19" borderId="63" xfId="0" applyFont="1" applyFill="1" applyBorder="1"/>
    <xf numFmtId="0" fontId="3" fillId="19" borderId="70" xfId="0" applyFont="1" applyFill="1" applyBorder="1"/>
    <xf numFmtId="0" fontId="23" fillId="0" borderId="76" xfId="0" applyFont="1" applyBorder="1" applyAlignment="1">
      <alignment horizontal="left" vertical="top" wrapText="1"/>
    </xf>
    <xf numFmtId="0" fontId="3" fillId="0" borderId="64" xfId="0" applyFont="1" applyBorder="1" applyAlignment="1">
      <alignment horizontal="left"/>
    </xf>
    <xf numFmtId="0" fontId="3" fillId="0" borderId="71" xfId="0" applyFont="1" applyBorder="1" applyAlignment="1">
      <alignment horizontal="left"/>
    </xf>
    <xf numFmtId="0" fontId="23" fillId="3" borderId="76" xfId="0" applyFont="1" applyFill="1" applyBorder="1" applyAlignment="1">
      <alignment horizontal="justify" vertical="center" wrapText="1"/>
    </xf>
    <xf numFmtId="0" fontId="3" fillId="0" borderId="64" xfId="0" applyFont="1" applyBorder="1" applyAlignment="1">
      <alignment horizontal="justify"/>
    </xf>
    <xf numFmtId="0" fontId="3" fillId="0" borderId="71" xfId="0" applyFont="1" applyBorder="1" applyAlignment="1">
      <alignment horizontal="justify"/>
    </xf>
    <xf numFmtId="0" fontId="19" fillId="3" borderId="76" xfId="0" applyFont="1" applyFill="1" applyBorder="1" applyAlignment="1">
      <alignment horizontal="left" vertical="center"/>
    </xf>
    <xf numFmtId="0" fontId="19" fillId="3" borderId="76" xfId="0" applyFont="1" applyFill="1" applyBorder="1" applyAlignment="1">
      <alignment horizontal="justify" vertical="center" wrapText="1"/>
    </xf>
    <xf numFmtId="0" fontId="19" fillId="3" borderId="76" xfId="0" applyFont="1" applyFill="1" applyBorder="1" applyAlignment="1">
      <alignment horizontal="center" vertical="center"/>
    </xf>
    <xf numFmtId="0" fontId="3" fillId="0" borderId="64" xfId="0" applyFont="1" applyBorder="1"/>
    <xf numFmtId="0" fontId="3" fillId="0" borderId="71" xfId="0" applyFont="1" applyBorder="1"/>
    <xf numFmtId="0" fontId="23" fillId="19" borderId="75" xfId="0" applyFont="1" applyFill="1" applyBorder="1" applyAlignment="1">
      <alignment horizontal="left" vertical="top" wrapText="1"/>
    </xf>
    <xf numFmtId="0" fontId="19" fillId="3" borderId="76" xfId="0" applyFont="1" applyFill="1" applyBorder="1" applyAlignment="1">
      <alignment horizontal="justify" vertical="center"/>
    </xf>
    <xf numFmtId="0" fontId="23" fillId="3" borderId="56" xfId="0"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23" fillId="0" borderId="76" xfId="0" applyFont="1" applyFill="1" applyBorder="1" applyAlignment="1">
      <alignment horizontal="justify" vertical="center" wrapText="1"/>
    </xf>
    <xf numFmtId="0" fontId="3" fillId="0" borderId="64" xfId="0" applyFont="1" applyFill="1" applyBorder="1" applyAlignment="1">
      <alignment horizontal="justify"/>
    </xf>
    <xf numFmtId="0" fontId="3" fillId="0" borderId="71" xfId="0" applyFont="1" applyFill="1" applyBorder="1" applyAlignment="1">
      <alignment horizontal="justify"/>
    </xf>
    <xf numFmtId="0" fontId="19" fillId="0" borderId="76" xfId="0" applyFont="1" applyFill="1" applyBorder="1" applyAlignment="1">
      <alignment horizontal="justify" vertical="center" wrapText="1"/>
    </xf>
    <xf numFmtId="0" fontId="23" fillId="3" borderId="76" xfId="0" applyFont="1" applyFill="1" applyBorder="1" applyAlignment="1">
      <alignment horizontal="center" vertical="center"/>
    </xf>
    <xf numFmtId="0" fontId="3" fillId="0" borderId="85" xfId="0" applyFont="1" applyBorder="1"/>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6" fillId="3" borderId="47" xfId="0" applyNumberFormat="1" applyFont="1" applyFill="1" applyBorder="1" applyAlignment="1">
      <alignment horizontal="center" vertical="center" textRotation="90" wrapText="1"/>
    </xf>
    <xf numFmtId="0" fontId="58" fillId="3" borderId="47" xfId="0" applyFont="1" applyFill="1" applyBorder="1" applyAlignment="1">
      <alignment horizontal="center" vertical="center" wrapText="1"/>
    </xf>
    <xf numFmtId="0" fontId="23" fillId="19" borderId="76" xfId="0" applyFont="1" applyFill="1" applyBorder="1" applyAlignment="1">
      <alignment horizontal="left" vertical="top" wrapText="1"/>
    </xf>
    <xf numFmtId="0" fontId="3" fillId="19" borderId="64" xfId="0" applyFont="1" applyFill="1" applyBorder="1"/>
    <xf numFmtId="0" fontId="3" fillId="19" borderId="71" xfId="0" applyFont="1" applyFill="1" applyBorder="1"/>
    <xf numFmtId="0" fontId="10" fillId="9" borderId="86" xfId="0" applyFont="1" applyFill="1" applyBorder="1" applyAlignment="1">
      <alignment horizontal="left" vertical="center" wrapText="1"/>
    </xf>
    <xf numFmtId="0" fontId="3" fillId="0" borderId="88" xfId="0" applyFont="1" applyBorder="1"/>
    <xf numFmtId="0" fontId="3" fillId="0" borderId="89" xfId="0" applyFont="1" applyBorder="1"/>
    <xf numFmtId="0" fontId="13" fillId="9" borderId="86"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12" fillId="9" borderId="57" xfId="0" applyFont="1" applyFill="1" applyBorder="1" applyAlignment="1">
      <alignment horizontal="center" vertical="center" wrapText="1"/>
    </xf>
    <xf numFmtId="0" fontId="12" fillId="9" borderId="83" xfId="0" applyFont="1" applyFill="1" applyBorder="1" applyAlignment="1">
      <alignment horizontal="center" vertical="center"/>
    </xf>
    <xf numFmtId="0" fontId="3" fillId="0" borderId="84" xfId="0" applyFont="1" applyBorder="1"/>
    <xf numFmtId="0" fontId="12" fillId="9" borderId="56" xfId="0" applyFont="1" applyFill="1" applyBorder="1" applyAlignment="1">
      <alignment horizontal="center" vertical="center"/>
    </xf>
    <xf numFmtId="0" fontId="59" fillId="9" borderId="56" xfId="0" applyFont="1" applyFill="1" applyBorder="1" applyAlignment="1">
      <alignment horizontal="center" vertical="center" textRotation="90" wrapText="1"/>
    </xf>
    <xf numFmtId="0" fontId="23" fillId="3" borderId="47" xfId="0" applyFont="1" applyFill="1" applyBorder="1" applyAlignment="1">
      <alignment horizontal="left" vertical="center" wrapText="1"/>
    </xf>
    <xf numFmtId="0" fontId="23"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3" fillId="3" borderId="36" xfId="0" applyNumberFormat="1" applyFont="1" applyFill="1" applyBorder="1" applyAlignment="1">
      <alignment horizontal="center"/>
    </xf>
    <xf numFmtId="0" fontId="3" fillId="0" borderId="55" xfId="0" applyFont="1" applyBorder="1"/>
    <xf numFmtId="0" fontId="56" fillId="9" borderId="36" xfId="0" applyFont="1" applyFill="1" applyBorder="1" applyAlignment="1">
      <alignment horizontal="center" vertical="center"/>
    </xf>
    <xf numFmtId="0" fontId="57"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58" fillId="9" borderId="56" xfId="0" applyFont="1" applyFill="1" applyBorder="1" applyAlignment="1">
      <alignment horizontal="left" vertical="center" wrapText="1"/>
    </xf>
    <xf numFmtId="0" fontId="55" fillId="10" borderId="56" xfId="0" applyFont="1" applyFill="1" applyBorder="1" applyAlignment="1">
      <alignment horizontal="center" vertical="center" wrapText="1"/>
    </xf>
    <xf numFmtId="0" fontId="23" fillId="3" borderId="66" xfId="0" applyFont="1" applyFill="1" applyBorder="1" applyAlignment="1">
      <alignment horizontal="justify" vertical="center" wrapText="1"/>
    </xf>
    <xf numFmtId="0" fontId="3" fillId="0" borderId="68" xfId="0" applyFont="1" applyBorder="1" applyAlignment="1">
      <alignment horizontal="justify"/>
    </xf>
    <xf numFmtId="0" fontId="3" fillId="0" borderId="72" xfId="0" applyFont="1" applyBorder="1" applyAlignment="1">
      <alignment horizontal="justify"/>
    </xf>
    <xf numFmtId="0" fontId="23" fillId="3" borderId="65" xfId="0" applyFont="1" applyFill="1" applyBorder="1" applyAlignment="1">
      <alignment horizontal="center" vertical="center"/>
    </xf>
    <xf numFmtId="0" fontId="23" fillId="3" borderId="66" xfId="0" applyFont="1" applyFill="1" applyBorder="1" applyAlignment="1">
      <alignment horizontal="center" vertical="center" wrapText="1"/>
    </xf>
    <xf numFmtId="0" fontId="3" fillId="0" borderId="68" xfId="0" applyFont="1" applyBorder="1"/>
    <xf numFmtId="0" fontId="3" fillId="0" borderId="72" xfId="0" applyFont="1" applyBorder="1"/>
    <xf numFmtId="0" fontId="59" fillId="9" borderId="30" xfId="0" applyFont="1" applyFill="1" applyBorder="1" applyAlignment="1">
      <alignment horizontal="center" vertical="center"/>
    </xf>
    <xf numFmtId="0" fontId="3" fillId="0" borderId="58" xfId="0" applyFont="1" applyBorder="1"/>
    <xf numFmtId="0" fontId="59" fillId="9" borderId="56" xfId="0" applyFont="1" applyFill="1" applyBorder="1" applyAlignment="1">
      <alignment horizontal="center" vertical="center"/>
    </xf>
    <xf numFmtId="0" fontId="59" fillId="9" borderId="56" xfId="0" applyFont="1" applyFill="1" applyBorder="1" applyAlignment="1">
      <alignment horizontal="center" vertical="center" wrapText="1"/>
    </xf>
    <xf numFmtId="0" fontId="55"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62" xfId="0" applyFont="1" applyBorder="1" applyAlignment="1">
      <alignment horizontal="left"/>
    </xf>
    <xf numFmtId="0" fontId="55" fillId="10" borderId="56" xfId="0" applyFont="1" applyFill="1" applyBorder="1" applyAlignment="1">
      <alignment horizontal="center" vertical="center"/>
    </xf>
    <xf numFmtId="0" fontId="59" fillId="9" borderId="57" xfId="0" applyFont="1" applyFill="1" applyBorder="1" applyAlignment="1">
      <alignment horizontal="center" vertical="center" wrapText="1"/>
    </xf>
    <xf numFmtId="0" fontId="23" fillId="3" borderId="79" xfId="0" applyFont="1" applyFill="1" applyBorder="1" applyAlignment="1">
      <alignment horizontal="center" vertical="center" wrapText="1"/>
    </xf>
    <xf numFmtId="0" fontId="3" fillId="19" borderId="63" xfId="0" applyFont="1" applyFill="1" applyBorder="1" applyAlignment="1">
      <alignment horizontal="left"/>
    </xf>
    <xf numFmtId="0" fontId="3" fillId="19" borderId="70" xfId="0" applyFont="1" applyFill="1" applyBorder="1" applyAlignment="1">
      <alignment horizontal="left"/>
    </xf>
    <xf numFmtId="0" fontId="3" fillId="19" borderId="64" xfId="0" applyFont="1" applyFill="1" applyBorder="1" applyAlignment="1">
      <alignment horizontal="left"/>
    </xf>
    <xf numFmtId="0" fontId="3" fillId="19" borderId="71" xfId="0" applyFont="1" applyFill="1" applyBorder="1" applyAlignment="1">
      <alignment horizontal="left"/>
    </xf>
    <xf numFmtId="0" fontId="19" fillId="3" borderId="78" xfId="0" applyFont="1" applyFill="1" applyBorder="1" applyAlignment="1">
      <alignment horizontal="center" vertical="center"/>
    </xf>
    <xf numFmtId="0" fontId="3" fillId="0" borderId="80" xfId="0" applyFont="1" applyBorder="1"/>
    <xf numFmtId="0" fontId="3" fillId="0" borderId="82" xfId="0" applyFont="1" applyBorder="1"/>
    <xf numFmtId="0" fontId="17" fillId="10" borderId="56" xfId="0" applyFont="1" applyFill="1" applyBorder="1" applyAlignment="1">
      <alignment horizontal="center" vertical="center" textRotation="90" shrinkToFit="1"/>
    </xf>
    <xf numFmtId="0" fontId="55" fillId="10" borderId="56" xfId="0" applyFont="1" applyFill="1" applyBorder="1" applyAlignment="1">
      <alignment horizontal="left"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23" fillId="19" borderId="63" xfId="0" applyFont="1" applyFill="1" applyBorder="1" applyAlignment="1">
      <alignment horizontal="left" vertical="top" wrapText="1"/>
    </xf>
    <xf numFmtId="0" fontId="23" fillId="0" borderId="64" xfId="0" applyFont="1" applyFill="1" applyBorder="1" applyAlignment="1">
      <alignment horizontal="left" vertical="top" wrapText="1"/>
    </xf>
    <xf numFmtId="0" fontId="3" fillId="0" borderId="64" xfId="0" applyFont="1" applyFill="1" applyBorder="1" applyAlignment="1">
      <alignment horizontal="left"/>
    </xf>
    <xf numFmtId="0" fontId="3" fillId="0" borderId="71" xfId="0" applyFont="1" applyFill="1" applyBorder="1" applyAlignment="1">
      <alignment horizontal="left"/>
    </xf>
    <xf numFmtId="0" fontId="23" fillId="3" borderId="65" xfId="0" applyFont="1" applyFill="1" applyBorder="1" applyAlignment="1">
      <alignment horizontal="justify" vertical="center" wrapText="1"/>
    </xf>
    <xf numFmtId="0" fontId="23" fillId="3" borderId="66" xfId="0" applyFont="1" applyFill="1" applyBorder="1" applyAlignment="1">
      <alignment horizontal="left" vertical="center"/>
    </xf>
    <xf numFmtId="0" fontId="3" fillId="0" borderId="68" xfId="0" applyFont="1" applyBorder="1" applyAlignment="1">
      <alignment horizontal="left"/>
    </xf>
    <xf numFmtId="0" fontId="3" fillId="0" borderId="72" xfId="0" applyFont="1" applyBorder="1" applyAlignment="1">
      <alignment horizontal="left"/>
    </xf>
    <xf numFmtId="0" fontId="23" fillId="3" borderId="76" xfId="0" applyFont="1" applyFill="1" applyBorder="1" applyAlignment="1">
      <alignment horizontal="left" vertical="center"/>
    </xf>
    <xf numFmtId="0" fontId="23" fillId="3" borderId="78" xfId="0" applyFont="1" applyFill="1" applyBorder="1" applyAlignment="1">
      <alignment horizontal="center" vertical="center"/>
    </xf>
    <xf numFmtId="0" fontId="13" fillId="9" borderId="56" xfId="0" applyFont="1" applyFill="1" applyBorder="1" applyAlignment="1">
      <alignment horizontal="left" vertical="center" wrapText="1"/>
    </xf>
    <xf numFmtId="0" fontId="59" fillId="9" borderId="83" xfId="0" applyFont="1" applyFill="1" applyBorder="1" applyAlignment="1">
      <alignment horizontal="center" vertical="center"/>
    </xf>
    <xf numFmtId="0" fontId="23" fillId="3" borderId="76" xfId="0" applyFont="1" applyFill="1" applyBorder="1" applyAlignment="1">
      <alignment horizontal="left" vertical="center" wrapText="1"/>
    </xf>
    <xf numFmtId="0" fontId="3" fillId="0" borderId="64" xfId="0" applyFont="1" applyBorder="1" applyAlignment="1">
      <alignment horizontal="justify" wrapText="1"/>
    </xf>
    <xf numFmtId="0" fontId="3" fillId="0" borderId="71" xfId="0" applyFont="1" applyBorder="1" applyAlignment="1">
      <alignment horizontal="justify" wrapText="1"/>
    </xf>
    <xf numFmtId="0" fontId="23" fillId="19" borderId="75" xfId="0" applyFont="1" applyFill="1" applyBorder="1" applyAlignment="1">
      <alignment vertical="top" wrapText="1"/>
    </xf>
    <xf numFmtId="0" fontId="23" fillId="3" borderId="78" xfId="0" applyFont="1" applyFill="1" applyBorder="1" applyAlignment="1">
      <alignment horizontal="left" vertical="center"/>
    </xf>
    <xf numFmtId="0" fontId="3" fillId="0" borderId="80" xfId="0" applyFont="1" applyBorder="1" applyAlignment="1">
      <alignment horizontal="left"/>
    </xf>
    <xf numFmtId="0" fontId="3" fillId="0" borderId="82" xfId="0" applyFont="1" applyBorder="1" applyAlignment="1">
      <alignment horizontal="left"/>
    </xf>
    <xf numFmtId="0" fontId="23" fillId="3" borderId="79" xfId="0" applyFont="1" applyFill="1" applyBorder="1" applyAlignment="1">
      <alignment horizontal="left" vertical="center" wrapText="1"/>
    </xf>
    <xf numFmtId="0" fontId="3" fillId="0" borderId="64" xfId="0" applyFont="1" applyFill="1" applyBorder="1" applyAlignment="1">
      <alignment horizontal="justify" vertical="center"/>
    </xf>
    <xf numFmtId="0" fontId="3" fillId="0" borderId="71" xfId="0" applyFont="1" applyFill="1" applyBorder="1" applyAlignment="1">
      <alignment horizontal="justify" vertical="center"/>
    </xf>
    <xf numFmtId="0" fontId="10" fillId="9" borderId="56" xfId="0" applyFont="1" applyFill="1" applyBorder="1" applyAlignment="1">
      <alignment horizontal="left" vertical="center" wrapText="1"/>
    </xf>
    <xf numFmtId="0" fontId="3" fillId="0" borderId="64" xfId="0" applyFont="1" applyBorder="1" applyAlignment="1">
      <alignment horizontal="justify" vertical="center" wrapText="1"/>
    </xf>
    <xf numFmtId="0" fontId="3" fillId="0" borderId="71" xfId="0" applyFont="1" applyBorder="1" applyAlignment="1">
      <alignment horizontal="justify" vertical="center" wrapText="1"/>
    </xf>
    <xf numFmtId="0" fontId="12" fillId="9" borderId="87" xfId="0" applyFont="1" applyFill="1" applyBorder="1" applyAlignment="1">
      <alignment horizontal="center" vertical="center" textRotation="90" wrapText="1"/>
    </xf>
    <xf numFmtId="0" fontId="19" fillId="0" borderId="65" xfId="0" applyFont="1" applyFill="1" applyBorder="1" applyAlignment="1">
      <alignment horizontal="justify" vertical="center" wrapText="1"/>
    </xf>
    <xf numFmtId="0" fontId="19" fillId="0" borderId="71" xfId="0" applyFont="1" applyFill="1" applyBorder="1" applyAlignment="1">
      <alignment horizontal="justify"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1" xfId="0" applyFont="1" applyFill="1" applyBorder="1" applyAlignment="1">
      <alignment horizontal="left" vertical="top" wrapText="1"/>
    </xf>
    <xf numFmtId="0" fontId="3" fillId="0" borderId="92" xfId="0" applyFont="1" applyBorder="1"/>
    <xf numFmtId="0" fontId="3" fillId="0" borderId="93" xfId="0" applyFont="1" applyBorder="1"/>
    <xf numFmtId="0" fontId="63" fillId="20" borderId="75" xfId="0" applyFont="1" applyFill="1" applyBorder="1" applyAlignment="1">
      <alignment horizontal="left" vertical="top" wrapText="1"/>
    </xf>
    <xf numFmtId="0" fontId="66" fillId="19" borderId="63" xfId="0" applyFont="1" applyFill="1" applyBorder="1"/>
    <xf numFmtId="0" fontId="66" fillId="19" borderId="70" xfId="0" applyFont="1" applyFill="1" applyBorder="1"/>
    <xf numFmtId="0" fontId="63" fillId="0" borderId="76" xfId="0" applyFont="1" applyBorder="1" applyAlignment="1">
      <alignment horizontal="left" vertical="top" wrapText="1"/>
    </xf>
    <xf numFmtId="0" fontId="66" fillId="0" borderId="64" xfId="0" applyFont="1" applyBorder="1"/>
    <xf numFmtId="0" fontId="66" fillId="0" borderId="71" xfId="0" applyFont="1" applyBorder="1"/>
    <xf numFmtId="0" fontId="65" fillId="3" borderId="76" xfId="0" applyFont="1" applyFill="1" applyBorder="1" applyAlignment="1">
      <alignment horizontal="justify" vertical="center" wrapText="1"/>
    </xf>
    <xf numFmtId="0" fontId="66" fillId="0" borderId="64" xfId="0" applyFont="1" applyBorder="1" applyAlignment="1">
      <alignment horizontal="justify"/>
    </xf>
    <xf numFmtId="0" fontId="66" fillId="0" borderId="71" xfId="0" applyFont="1" applyBorder="1" applyAlignment="1">
      <alignment horizontal="justify"/>
    </xf>
    <xf numFmtId="0" fontId="65" fillId="3" borderId="76" xfId="0" applyFont="1" applyFill="1" applyBorder="1" applyAlignment="1">
      <alignment horizontal="left" vertical="center"/>
    </xf>
    <xf numFmtId="0" fontId="66" fillId="0" borderId="64" xfId="0" applyFont="1" applyBorder="1" applyAlignment="1">
      <alignment horizontal="left"/>
    </xf>
    <xf numFmtId="0" fontId="66" fillId="0" borderId="71" xfId="0" applyFont="1" applyBorder="1" applyAlignment="1">
      <alignment horizontal="left"/>
    </xf>
    <xf numFmtId="0" fontId="65" fillId="3" borderId="76" xfId="0" applyFont="1" applyFill="1" applyBorder="1" applyAlignment="1">
      <alignment horizontal="center" vertical="center"/>
    </xf>
    <xf numFmtId="0" fontId="63" fillId="0" borderId="76" xfId="0" quotePrefix="1" applyFont="1" applyBorder="1" applyAlignment="1">
      <alignment horizontal="left" vertical="top" wrapText="1"/>
    </xf>
    <xf numFmtId="0" fontId="65" fillId="20" borderId="75" xfId="0" applyFont="1" applyFill="1" applyBorder="1" applyAlignment="1">
      <alignment horizontal="left" vertical="top" wrapText="1"/>
    </xf>
    <xf numFmtId="0" fontId="13" fillId="11" borderId="56" xfId="0" applyFont="1" applyFill="1" applyBorder="1" applyAlignment="1">
      <alignment horizontal="left" vertical="top" wrapText="1"/>
    </xf>
    <xf numFmtId="0" fontId="68" fillId="11" borderId="56" xfId="0" applyFont="1" applyFill="1" applyBorder="1" applyAlignment="1">
      <alignment horizontal="left" vertical="top" wrapText="1"/>
    </xf>
    <xf numFmtId="0" fontId="66" fillId="0" borderId="59" xfId="0" applyFont="1" applyBorder="1"/>
    <xf numFmtId="0" fontId="66" fillId="0" borderId="61" xfId="0" applyFont="1" applyBorder="1"/>
    <xf numFmtId="0" fontId="56" fillId="11" borderId="56" xfId="0" applyFont="1" applyFill="1" applyBorder="1" applyAlignment="1">
      <alignment horizontal="center" vertical="center" wrapText="1"/>
    </xf>
    <xf numFmtId="0" fontId="66" fillId="0" borderId="85" xfId="0" applyFont="1" applyBorder="1"/>
    <xf numFmtId="0" fontId="56" fillId="11" borderId="56" xfId="0" applyFont="1" applyFill="1" applyBorder="1" applyAlignment="1">
      <alignment horizontal="left" vertical="center" wrapText="1"/>
    </xf>
    <xf numFmtId="0" fontId="66" fillId="0" borderId="59" xfId="0" applyFont="1" applyBorder="1" applyAlignment="1">
      <alignment horizontal="left"/>
    </xf>
    <xf numFmtId="0" fontId="66" fillId="0" borderId="85" xfId="0" applyFont="1" applyBorder="1" applyAlignment="1">
      <alignment horizontal="left"/>
    </xf>
    <xf numFmtId="0" fontId="56" fillId="11" borderId="56" xfId="0" applyFont="1" applyFill="1" applyBorder="1" applyAlignment="1">
      <alignment horizontal="left" vertical="center" textRotation="90" wrapText="1"/>
    </xf>
    <xf numFmtId="0" fontId="66" fillId="0" borderId="61" xfId="0" applyFont="1" applyBorder="1" applyAlignment="1">
      <alignment horizontal="left"/>
    </xf>
    <xf numFmtId="0" fontId="56" fillId="11" borderId="56" xfId="0" applyFont="1" applyFill="1" applyBorder="1" applyAlignment="1">
      <alignment horizontal="center" vertical="center" textRotation="90" wrapText="1"/>
    </xf>
    <xf numFmtId="0" fontId="63" fillId="3" borderId="79" xfId="0" applyFont="1" applyFill="1" applyBorder="1" applyAlignment="1">
      <alignment horizontal="center" vertical="center" wrapText="1"/>
    </xf>
    <xf numFmtId="0" fontId="66" fillId="0" borderId="68" xfId="0" applyFont="1" applyBorder="1"/>
    <xf numFmtId="0" fontId="66" fillId="0" borderId="72" xfId="0" applyFont="1" applyBorder="1"/>
    <xf numFmtId="0" fontId="56" fillId="11" borderId="56" xfId="0" applyFont="1" applyFill="1" applyBorder="1" applyAlignment="1">
      <alignment horizontal="left" vertical="center"/>
    </xf>
    <xf numFmtId="0" fontId="56" fillId="11" borderId="30" xfId="0" applyFont="1" applyFill="1" applyBorder="1" applyAlignment="1">
      <alignment horizontal="left" vertical="center"/>
    </xf>
    <xf numFmtId="0" fontId="66" fillId="0" borderId="58" xfId="0" applyFont="1" applyBorder="1" applyAlignment="1">
      <alignment horizontal="left"/>
    </xf>
    <xf numFmtId="0" fontId="66" fillId="0" borderId="90" xfId="0" applyFont="1" applyBorder="1" applyAlignment="1">
      <alignment horizontal="left"/>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90" fillId="3" borderId="76" xfId="0" applyFont="1" applyFill="1" applyBorder="1" applyAlignment="1">
      <alignment horizontal="center" vertical="center"/>
    </xf>
    <xf numFmtId="0" fontId="91" fillId="0" borderId="64" xfId="0" applyFont="1" applyBorder="1" applyAlignment="1">
      <alignment horizontal="center"/>
    </xf>
    <xf numFmtId="0" fontId="91" fillId="0" borderId="71" xfId="0" applyFont="1" applyBorder="1" applyAlignment="1">
      <alignment horizontal="center"/>
    </xf>
    <xf numFmtId="0" fontId="91" fillId="0" borderId="64" xfId="0" applyFont="1" applyBorder="1"/>
    <xf numFmtId="0" fontId="91" fillId="0" borderId="71" xfId="0" applyFont="1" applyBorder="1"/>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2" fillId="11" borderId="56" xfId="0" applyFont="1" applyFill="1" applyBorder="1" applyAlignment="1">
      <alignment horizontal="left" vertical="top" wrapText="1"/>
    </xf>
    <xf numFmtId="0" fontId="12" fillId="11" borderId="56" xfId="0" applyFont="1" applyFill="1" applyBorder="1" applyAlignment="1">
      <alignment horizontal="left" vertical="top" wrapText="1"/>
    </xf>
    <xf numFmtId="0" fontId="12" fillId="11" borderId="56" xfId="0" applyFont="1" applyFill="1" applyBorder="1" applyAlignment="1">
      <alignment horizontal="center"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0" xfId="0" applyFont="1" applyBorder="1"/>
    <xf numFmtId="0" fontId="12" fillId="11" borderId="56" xfId="0" applyFont="1" applyFill="1" applyBorder="1" applyAlignment="1">
      <alignment horizontal="center" vertical="center"/>
    </xf>
    <xf numFmtId="0" fontId="63" fillId="3" borderId="76" xfId="0" applyFont="1" applyFill="1" applyBorder="1" applyAlignment="1">
      <alignment horizontal="justify" vertical="center" wrapText="1"/>
    </xf>
    <xf numFmtId="0" fontId="63" fillId="3" borderId="76" xfId="0" applyFont="1" applyFill="1" applyBorder="1" applyAlignment="1">
      <alignment horizontal="left" vertical="center"/>
    </xf>
    <xf numFmtId="0" fontId="65" fillId="3" borderId="78" xfId="0" applyFont="1" applyFill="1" applyBorder="1" applyAlignment="1">
      <alignment horizontal="center" vertical="center"/>
    </xf>
    <xf numFmtId="0" fontId="66" fillId="0" borderId="80" xfId="0" applyFont="1" applyBorder="1"/>
    <xf numFmtId="0" fontId="66" fillId="0" borderId="82" xfId="0" applyFont="1" applyBorder="1"/>
    <xf numFmtId="0" fontId="65" fillId="3" borderId="76" xfId="0" applyFont="1" applyFill="1" applyBorder="1" applyAlignment="1">
      <alignment horizontal="center" vertical="center" wrapText="1"/>
    </xf>
    <xf numFmtId="0" fontId="65" fillId="0" borderId="76" xfId="0" applyFont="1" applyFill="1" applyBorder="1" applyAlignment="1">
      <alignment horizontal="justify" vertical="center" wrapText="1"/>
    </xf>
    <xf numFmtId="0" fontId="66" fillId="0" borderId="64" xfId="0" applyFont="1" applyFill="1" applyBorder="1" applyAlignment="1">
      <alignment horizontal="justify"/>
    </xf>
    <xf numFmtId="0" fontId="66" fillId="0" borderId="71" xfId="0" applyFont="1" applyFill="1" applyBorder="1" applyAlignment="1">
      <alignment horizontal="justify"/>
    </xf>
    <xf numFmtId="0" fontId="10" fillId="3" borderId="75" xfId="0" applyFont="1" applyFill="1" applyBorder="1" applyAlignment="1">
      <alignment horizontal="left" vertical="top" wrapText="1"/>
    </xf>
    <xf numFmtId="0" fontId="56" fillId="11" borderId="56" xfId="0" applyFont="1" applyFill="1" applyBorder="1" applyAlignment="1">
      <alignment horizontal="left" vertical="top" wrapText="1"/>
    </xf>
    <xf numFmtId="0" fontId="63" fillId="3" borderId="76" xfId="0" applyFont="1" applyFill="1" applyBorder="1" applyAlignment="1">
      <alignment horizontal="left" vertical="top" wrapText="1"/>
    </xf>
    <xf numFmtId="0" fontId="12" fillId="11" borderId="56" xfId="0" applyFont="1" applyFill="1" applyBorder="1" applyAlignment="1">
      <alignment horizontal="left" vertical="center" wrapText="1"/>
    </xf>
    <xf numFmtId="0" fontId="13" fillId="0" borderId="0" xfId="0" applyFont="1" applyAlignment="1">
      <alignment horizontal="left" vertical="center" wrapText="1"/>
    </xf>
    <xf numFmtId="0" fontId="0" fillId="0" borderId="0" xfId="0" applyFont="1" applyAlignment="1">
      <alignment horizontal="left"/>
    </xf>
    <xf numFmtId="0" fontId="71" fillId="3" borderId="78" xfId="0" applyFont="1" applyFill="1" applyBorder="1" applyAlignment="1">
      <alignment horizontal="center" vertical="center"/>
    </xf>
    <xf numFmtId="0" fontId="72" fillId="0" borderId="80" xfId="0" applyFont="1" applyBorder="1" applyAlignment="1">
      <alignment horizontal="center"/>
    </xf>
    <xf numFmtId="0" fontId="72" fillId="0" borderId="82" xfId="0" applyFont="1" applyBorder="1" applyAlignment="1">
      <alignment horizontal="center"/>
    </xf>
    <xf numFmtId="0" fontId="70" fillId="3" borderId="79" xfId="0" applyFont="1" applyFill="1" applyBorder="1" applyAlignment="1">
      <alignment horizontal="left" vertical="center" wrapText="1"/>
    </xf>
    <xf numFmtId="0" fontId="72" fillId="0" borderId="68" xfId="0" applyFont="1" applyBorder="1" applyAlignment="1">
      <alignment horizontal="left"/>
    </xf>
    <xf numFmtId="0" fontId="72" fillId="0" borderId="72" xfId="0" applyFont="1" applyBorder="1" applyAlignment="1">
      <alignment horizontal="left"/>
    </xf>
    <xf numFmtId="0" fontId="73" fillId="13" borderId="83" xfId="0" applyFont="1" applyFill="1" applyBorder="1" applyAlignment="1">
      <alignment horizontal="left" vertical="center"/>
    </xf>
    <xf numFmtId="0" fontId="72" fillId="0" borderId="2" xfId="0" applyFont="1" applyBorder="1" applyAlignment="1">
      <alignment horizontal="left"/>
    </xf>
    <xf numFmtId="0" fontId="72" fillId="0" borderId="108" xfId="0" applyFont="1" applyBorder="1" applyAlignment="1">
      <alignment horizontal="left"/>
    </xf>
    <xf numFmtId="0" fontId="73" fillId="13" borderId="56" xfId="0" applyFont="1" applyFill="1" applyBorder="1" applyAlignment="1">
      <alignment horizontal="left" vertical="center"/>
    </xf>
    <xf numFmtId="0" fontId="72" fillId="0" borderId="85" xfId="0" applyFont="1" applyBorder="1" applyAlignment="1">
      <alignment horizontal="left"/>
    </xf>
    <xf numFmtId="0" fontId="73" fillId="13" borderId="56" xfId="0" applyFont="1" applyFill="1" applyBorder="1" applyAlignment="1">
      <alignment horizontal="left" vertical="center" wrapText="1"/>
    </xf>
    <xf numFmtId="0" fontId="12" fillId="0" borderId="0" xfId="0" applyFont="1" applyAlignment="1">
      <alignment horizontal="left" vertical="center" textRotation="90" wrapText="1"/>
    </xf>
    <xf numFmtId="0" fontId="73" fillId="13" borderId="57" xfId="0" applyFont="1" applyFill="1" applyBorder="1" applyAlignment="1">
      <alignment horizontal="left" vertical="center" textRotation="90" wrapText="1"/>
    </xf>
    <xf numFmtId="0" fontId="72" fillId="0" borderId="59" xfId="0" applyFont="1" applyBorder="1" applyAlignment="1">
      <alignment horizontal="left"/>
    </xf>
    <xf numFmtId="0" fontId="73" fillId="13" borderId="96" xfId="0" applyFont="1" applyFill="1" applyBorder="1" applyAlignment="1">
      <alignment horizontal="left" vertical="center" textRotation="90" wrapText="1"/>
    </xf>
    <xf numFmtId="0" fontId="72" fillId="0" borderId="99" xfId="0" applyFont="1" applyBorder="1" applyAlignment="1">
      <alignment horizontal="left"/>
    </xf>
    <xf numFmtId="0" fontId="72" fillId="0" borderId="102" xfId="0" applyFont="1" applyBorder="1" applyAlignment="1">
      <alignment horizontal="left"/>
    </xf>
    <xf numFmtId="0" fontId="71" fillId="3" borderId="76" xfId="0" applyFont="1" applyFill="1" applyBorder="1" applyAlignment="1">
      <alignment horizontal="justify" vertical="center" wrapText="1"/>
    </xf>
    <xf numFmtId="0" fontId="72" fillId="0" borderId="64" xfId="0" applyFont="1" applyBorder="1" applyAlignment="1">
      <alignment horizontal="justify"/>
    </xf>
    <xf numFmtId="0" fontId="72" fillId="0" borderId="71" xfId="0" applyFont="1" applyBorder="1" applyAlignment="1">
      <alignment horizontal="justify"/>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3" fillId="0" borderId="51" xfId="0" applyFont="1" applyBorder="1" applyAlignment="1">
      <alignment horizontal="left"/>
    </xf>
    <xf numFmtId="0" fontId="92" fillId="3" borderId="78" xfId="0" applyFont="1" applyFill="1" applyBorder="1" applyAlignment="1">
      <alignment horizontal="center" vertical="center"/>
    </xf>
    <xf numFmtId="0" fontId="88" fillId="0" borderId="80" xfId="0" applyFont="1" applyBorder="1" applyAlignment="1">
      <alignment horizontal="center"/>
    </xf>
    <xf numFmtId="0" fontId="88" fillId="0" borderId="82" xfId="0" applyFont="1" applyBorder="1" applyAlignment="1">
      <alignment horizontal="center"/>
    </xf>
    <xf numFmtId="0" fontId="73" fillId="13" borderId="30" xfId="0" applyFont="1" applyFill="1" applyBorder="1" applyAlignment="1">
      <alignment horizontal="left" vertical="center"/>
    </xf>
    <xf numFmtId="0" fontId="72" fillId="0" borderId="58" xfId="0" applyFont="1" applyBorder="1" applyAlignment="1">
      <alignment horizontal="left"/>
    </xf>
    <xf numFmtId="0" fontId="72" fillId="0" borderId="90" xfId="0" applyFont="1" applyBorder="1" applyAlignment="1">
      <alignment horizontal="left"/>
    </xf>
    <xf numFmtId="0" fontId="73" fillId="13" borderId="56" xfId="0" applyFont="1" applyFill="1" applyBorder="1" applyAlignment="1">
      <alignment horizontal="left" vertical="center" textRotation="90" wrapText="1"/>
    </xf>
    <xf numFmtId="0" fontId="72" fillId="0" borderId="61" xfId="0" applyFont="1" applyBorder="1" applyAlignment="1">
      <alignment horizontal="left"/>
    </xf>
    <xf numFmtId="0" fontId="77" fillId="13" borderId="56" xfId="0" applyFont="1" applyFill="1" applyBorder="1" applyAlignment="1">
      <alignment horizontal="left" vertical="center" wrapText="1"/>
    </xf>
    <xf numFmtId="0" fontId="71" fillId="3" borderId="78" xfId="0" applyFont="1" applyFill="1" applyBorder="1" applyAlignment="1">
      <alignment horizontal="left" vertical="center"/>
    </xf>
    <xf numFmtId="0" fontId="72" fillId="0" borderId="80" xfId="0" applyFont="1" applyBorder="1" applyAlignment="1">
      <alignment horizontal="left"/>
    </xf>
    <xf numFmtId="0" fontId="72" fillId="0" borderId="82" xfId="0" applyFont="1" applyBorder="1" applyAlignment="1">
      <alignment horizontal="left"/>
    </xf>
    <xf numFmtId="0" fontId="72" fillId="0" borderId="64" xfId="0" applyFont="1" applyBorder="1" applyAlignment="1">
      <alignment horizontal="justify" wrapText="1"/>
    </xf>
    <xf numFmtId="0" fontId="72" fillId="0" borderId="71" xfId="0" applyFont="1" applyBorder="1" applyAlignment="1">
      <alignment horizontal="justify" wrapText="1"/>
    </xf>
    <xf numFmtId="0" fontId="73" fillId="13" borderId="57" xfId="0" applyFont="1" applyFill="1" applyBorder="1" applyAlignment="1">
      <alignment horizontal="left" vertical="center" wrapText="1"/>
    </xf>
    <xf numFmtId="0" fontId="71" fillId="3" borderId="65" xfId="0" applyFont="1" applyFill="1" applyBorder="1" applyAlignment="1">
      <alignment horizontal="justify" vertical="center" wrapText="1"/>
    </xf>
    <xf numFmtId="0" fontId="71" fillId="3" borderId="78" xfId="0" applyFont="1" applyFill="1" applyBorder="1" applyAlignment="1">
      <alignment horizontal="center" vertical="center" wrapText="1"/>
    </xf>
    <xf numFmtId="0" fontId="72" fillId="0" borderId="80" xfId="0" applyFont="1" applyBorder="1" applyAlignment="1">
      <alignment horizontal="center" wrapText="1"/>
    </xf>
    <xf numFmtId="0" fontId="72" fillId="0" borderId="82" xfId="0" applyFont="1" applyBorder="1" applyAlignment="1">
      <alignment horizontal="center" wrapText="1"/>
    </xf>
    <xf numFmtId="0" fontId="70" fillId="0" borderId="76" xfId="0" applyFont="1" applyBorder="1" applyAlignment="1">
      <alignment horizontal="left" vertical="top" wrapText="1"/>
    </xf>
    <xf numFmtId="0" fontId="72" fillId="0" borderId="64" xfId="0" applyFont="1" applyBorder="1" applyAlignment="1">
      <alignment horizontal="left"/>
    </xf>
    <xf numFmtId="0" fontId="72" fillId="0" borderId="71" xfId="0" applyFont="1" applyBorder="1" applyAlignment="1">
      <alignment horizontal="left"/>
    </xf>
    <xf numFmtId="0" fontId="12" fillId="13" borderId="56" xfId="0" applyFont="1" applyFill="1" applyBorder="1" applyAlignment="1">
      <alignment horizontal="left" vertical="center" wrapText="1"/>
    </xf>
    <xf numFmtId="0" fontId="72" fillId="0" borderId="64" xfId="0" applyFont="1" applyBorder="1" applyAlignment="1">
      <alignment horizontal="left" vertical="top"/>
    </xf>
    <xf numFmtId="0" fontId="72" fillId="0" borderId="71" xfId="0" applyFont="1" applyBorder="1" applyAlignment="1">
      <alignment horizontal="left" vertical="top"/>
    </xf>
    <xf numFmtId="166" fontId="13" fillId="0" borderId="0" xfId="0" applyNumberFormat="1" applyFont="1" applyAlignment="1">
      <alignment horizontal="left" vertical="center" wrapText="1"/>
    </xf>
    <xf numFmtId="0" fontId="70" fillId="3" borderId="78" xfId="0" applyFont="1" applyFill="1" applyBorder="1" applyAlignment="1">
      <alignment horizontal="left" vertical="center"/>
    </xf>
    <xf numFmtId="0" fontId="12" fillId="13" borderId="94" xfId="0" applyFont="1" applyFill="1" applyBorder="1" applyAlignment="1">
      <alignment horizontal="center" vertical="center" wrapText="1"/>
    </xf>
    <xf numFmtId="0" fontId="3" fillId="0" borderId="97" xfId="0" applyFont="1" applyBorder="1"/>
    <xf numFmtId="0" fontId="3" fillId="0" borderId="100" xfId="0" applyFont="1" applyBorder="1"/>
    <xf numFmtId="0" fontId="12" fillId="13" borderId="57"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83" xfId="0" applyFont="1" applyFill="1" applyBorder="1" applyAlignment="1">
      <alignment horizontal="center" vertical="center"/>
    </xf>
    <xf numFmtId="0" fontId="59" fillId="13" borderId="57" xfId="0" applyFont="1" applyFill="1" applyBorder="1" applyAlignment="1">
      <alignment horizontal="center" vertical="center" textRotation="90" wrapText="1"/>
    </xf>
    <xf numFmtId="0" fontId="59" fillId="13" borderId="96" xfId="0" applyFont="1" applyFill="1" applyBorder="1" applyAlignment="1">
      <alignment horizontal="center" vertical="center" textRotation="90" wrapText="1"/>
    </xf>
    <xf numFmtId="0" fontId="3" fillId="0" borderId="99" xfId="0" applyFont="1" applyBorder="1"/>
    <xf numFmtId="0" fontId="3" fillId="0" borderId="102" xfId="0" applyFont="1" applyBorder="1"/>
    <xf numFmtId="0" fontId="12" fillId="13" borderId="56" xfId="0" applyFont="1" applyFill="1" applyBorder="1" applyAlignment="1">
      <alignment horizontal="center" vertical="center" wrapText="1"/>
    </xf>
    <xf numFmtId="0" fontId="12" fillId="13" borderId="56" xfId="0" applyFont="1" applyFill="1" applyBorder="1" applyAlignment="1">
      <alignment horizontal="center" vertical="center"/>
    </xf>
    <xf numFmtId="0" fontId="70" fillId="3" borderId="65" xfId="0" applyFont="1" applyFill="1" applyBorder="1" applyAlignment="1">
      <alignment horizontal="left" vertical="center"/>
    </xf>
    <xf numFmtId="0" fontId="71" fillId="0" borderId="65" xfId="0" applyFont="1" applyFill="1" applyBorder="1" applyAlignment="1">
      <alignment horizontal="justify" vertical="center" wrapText="1"/>
    </xf>
    <xf numFmtId="0" fontId="72" fillId="0" borderId="64" xfId="0" applyFont="1" applyFill="1" applyBorder="1" applyAlignment="1">
      <alignment horizontal="justify"/>
    </xf>
    <xf numFmtId="0" fontId="72" fillId="0" borderId="71" xfId="0" applyFont="1" applyFill="1" applyBorder="1" applyAlignment="1">
      <alignment horizontal="justify"/>
    </xf>
    <xf numFmtId="0" fontId="70" fillId="0" borderId="64" xfId="0" applyFont="1" applyBorder="1" applyAlignment="1">
      <alignment horizontal="left" vertical="top" wrapText="1"/>
    </xf>
    <xf numFmtId="0" fontId="12" fillId="13" borderId="94" xfId="0" applyFont="1" applyFill="1" applyBorder="1" applyAlignment="1">
      <alignment vertical="center" wrapText="1"/>
    </xf>
    <xf numFmtId="0" fontId="92" fillId="3" borderId="76" xfId="0" applyFont="1" applyFill="1" applyBorder="1" applyAlignment="1">
      <alignment horizontal="center" vertical="center"/>
    </xf>
    <xf numFmtId="0" fontId="88" fillId="0" borderId="64" xfId="0" applyFont="1" applyBorder="1" applyAlignment="1">
      <alignment horizontal="center"/>
    </xf>
    <xf numFmtId="0" fontId="88" fillId="0" borderId="71" xfId="0" applyFont="1" applyBorder="1" applyAlignment="1">
      <alignment horizontal="center"/>
    </xf>
    <xf numFmtId="0" fontId="71" fillId="3" borderId="76" xfId="0" applyFont="1" applyFill="1" applyBorder="1" applyAlignment="1">
      <alignment horizontal="center" vertical="center"/>
    </xf>
    <xf numFmtId="0" fontId="72" fillId="0" borderId="64" xfId="0" applyFont="1" applyBorder="1" applyAlignment="1">
      <alignment horizontal="center"/>
    </xf>
    <xf numFmtId="0" fontId="72" fillId="0" borderId="71" xfId="0" applyFont="1" applyBorder="1" applyAlignment="1">
      <alignment horizontal="center"/>
    </xf>
    <xf numFmtId="0" fontId="71" fillId="3" borderId="104" xfId="0" applyFont="1" applyFill="1" applyBorder="1" applyAlignment="1">
      <alignment horizontal="left" vertical="center"/>
    </xf>
    <xf numFmtId="0" fontId="70" fillId="3" borderId="66" xfId="0" applyFont="1" applyFill="1" applyBorder="1" applyAlignment="1">
      <alignment horizontal="left" vertical="center" wrapText="1"/>
    </xf>
    <xf numFmtId="0" fontId="71" fillId="0" borderId="56" xfId="0" applyFont="1" applyFill="1" applyBorder="1" applyAlignment="1">
      <alignment horizontal="justify" vertical="center" wrapText="1"/>
    </xf>
    <xf numFmtId="0" fontId="72" fillId="0" borderId="59" xfId="0" applyFont="1" applyFill="1" applyBorder="1" applyAlignment="1">
      <alignment horizontal="justify"/>
    </xf>
    <xf numFmtId="0" fontId="72" fillId="0" borderId="62" xfId="0" applyFont="1" applyFill="1" applyBorder="1" applyAlignment="1">
      <alignment horizontal="justify"/>
    </xf>
    <xf numFmtId="0" fontId="72" fillId="0" borderId="80" xfId="0" applyFont="1" applyBorder="1" applyAlignment="1">
      <alignment horizontal="center" vertical="center"/>
    </xf>
    <xf numFmtId="0" fontId="72" fillId="0" borderId="82" xfId="0" applyFont="1" applyBorder="1" applyAlignment="1">
      <alignment horizontal="center" vertical="center"/>
    </xf>
    <xf numFmtId="0" fontId="70" fillId="3" borderId="79" xfId="0" applyFont="1" applyFill="1" applyBorder="1" applyAlignment="1">
      <alignment horizontal="center" vertical="center" wrapText="1"/>
    </xf>
    <xf numFmtId="0" fontId="72" fillId="0" borderId="68" xfId="0" applyFont="1" applyBorder="1" applyAlignment="1">
      <alignment horizontal="center" vertical="center"/>
    </xf>
    <xf numFmtId="0" fontId="72" fillId="0" borderId="72" xfId="0" applyFont="1" applyBorder="1" applyAlignment="1">
      <alignment horizontal="center" vertical="center"/>
    </xf>
    <xf numFmtId="0" fontId="72" fillId="21" borderId="64" xfId="0" applyFont="1" applyFill="1" applyBorder="1" applyAlignment="1">
      <alignment horizontal="justify"/>
    </xf>
    <xf numFmtId="0" fontId="72" fillId="21" borderId="71" xfId="0" applyFont="1" applyFill="1" applyBorder="1" applyAlignment="1">
      <alignment horizontal="justify"/>
    </xf>
    <xf numFmtId="0" fontId="70" fillId="0" borderId="76" xfId="0" applyFont="1" applyBorder="1" applyAlignment="1">
      <alignment horizontal="justify" vertical="top" wrapText="1"/>
    </xf>
    <xf numFmtId="0" fontId="12" fillId="0" borderId="0" xfId="0" applyFont="1" applyAlignment="1">
      <alignment horizontal="left" vertical="center" wrapText="1"/>
    </xf>
    <xf numFmtId="0" fontId="25" fillId="14" borderId="127" xfId="0" applyFont="1" applyFill="1" applyBorder="1" applyAlignment="1">
      <alignment horizontal="left" vertical="top" wrapText="1"/>
    </xf>
    <xf numFmtId="0" fontId="3" fillId="0" borderId="116" xfId="0" applyFont="1" applyBorder="1"/>
    <xf numFmtId="0" fontId="3" fillId="0" borderId="121" xfId="0" applyFont="1" applyBorder="1"/>
    <xf numFmtId="0" fontId="71" fillId="0" borderId="76" xfId="0" applyFont="1" applyBorder="1" applyAlignment="1">
      <alignment horizontal="left" vertical="top" wrapText="1"/>
    </xf>
    <xf numFmtId="0" fontId="70" fillId="0" borderId="129" xfId="0" applyFont="1" applyBorder="1" applyAlignment="1">
      <alignment horizontal="left" vertical="top" wrapText="1"/>
    </xf>
    <xf numFmtId="0" fontId="72" fillId="0" borderId="130" xfId="0" applyFont="1" applyBorder="1" applyAlignment="1">
      <alignment horizontal="left"/>
    </xf>
    <xf numFmtId="0" fontId="72" fillId="0" borderId="131" xfId="0" applyFont="1" applyBorder="1" applyAlignment="1">
      <alignment horizontal="left"/>
    </xf>
    <xf numFmtId="0" fontId="71" fillId="3" borderId="76" xfId="0" applyFont="1" applyFill="1" applyBorder="1" applyAlignment="1">
      <alignment horizontal="justify" vertical="center"/>
    </xf>
    <xf numFmtId="0" fontId="71" fillId="0" borderId="0" xfId="0" applyFont="1" applyFill="1" applyAlignment="1">
      <alignment horizontal="justify" vertical="center" wrapText="1"/>
    </xf>
    <xf numFmtId="0" fontId="70" fillId="0" borderId="0" xfId="0" applyFont="1" applyFill="1" applyAlignment="1">
      <alignment horizontal="justify"/>
    </xf>
    <xf numFmtId="0" fontId="12" fillId="14" borderId="110" xfId="0" applyFont="1" applyFill="1" applyBorder="1" applyAlignment="1">
      <alignment horizontal="center" vertical="center" wrapText="1"/>
    </xf>
    <xf numFmtId="0" fontId="3" fillId="0" borderId="122" xfId="0" applyFont="1" applyBorder="1"/>
    <xf numFmtId="0" fontId="12" fillId="14" borderId="110" xfId="0" applyFont="1" applyFill="1" applyBorder="1" applyAlignment="1">
      <alignment horizontal="center" vertical="center" textRotation="90" wrapText="1"/>
    </xf>
    <xf numFmtId="0" fontId="70" fillId="0" borderId="60" xfId="0" applyFont="1" applyFill="1" applyBorder="1" applyAlignment="1">
      <alignment horizontal="justify" vertical="center" wrapText="1"/>
    </xf>
    <xf numFmtId="0" fontId="31" fillId="14" borderId="110" xfId="0" applyFont="1" applyFill="1" applyBorder="1" applyAlignment="1">
      <alignment horizontal="center" vertical="center" wrapText="1"/>
    </xf>
    <xf numFmtId="0" fontId="72" fillId="0" borderId="116" xfId="0" applyFont="1" applyBorder="1"/>
    <xf numFmtId="0" fontId="72" fillId="0" borderId="121" xfId="0" applyFont="1" applyBorder="1"/>
    <xf numFmtId="0" fontId="24" fillId="14" borderId="110" xfId="0" applyFont="1" applyFill="1" applyBorder="1" applyAlignment="1">
      <alignment horizontal="left" vertical="top" wrapText="1"/>
    </xf>
    <xf numFmtId="0" fontId="72" fillId="0" borderId="122" xfId="0" applyFont="1" applyBorder="1"/>
    <xf numFmtId="0" fontId="31" fillId="14" borderId="110" xfId="0" applyFont="1" applyFill="1" applyBorder="1" applyAlignment="1">
      <alignment horizontal="center" vertical="center" textRotation="90" wrapText="1"/>
    </xf>
    <xf numFmtId="0" fontId="31" fillId="14" borderId="112" xfId="0" applyFont="1" applyFill="1" applyBorder="1" applyAlignment="1">
      <alignment horizontal="center" vertical="center"/>
    </xf>
    <xf numFmtId="0" fontId="72" fillId="0" borderId="113" xfId="0" applyFont="1" applyBorder="1"/>
    <xf numFmtId="0" fontId="72" fillId="0" borderId="114" xfId="0" applyFont="1" applyBorder="1"/>
    <xf numFmtId="0" fontId="72" fillId="0" borderId="117" xfId="0" applyFont="1" applyBorder="1"/>
    <xf numFmtId="0" fontId="72" fillId="0" borderId="118" xfId="0" applyFont="1" applyBorder="1"/>
    <xf numFmtId="0" fontId="72" fillId="0" borderId="119" xfId="0" applyFont="1" applyBorder="1"/>
    <xf numFmtId="0" fontId="31" fillId="14" borderId="115" xfId="0" applyFont="1" applyFill="1" applyBorder="1" applyAlignment="1">
      <alignment horizontal="center" vertical="center" textRotation="90" wrapText="1"/>
    </xf>
    <xf numFmtId="0" fontId="72" fillId="0" borderId="120" xfId="0" applyFont="1" applyBorder="1"/>
    <xf numFmtId="0" fontId="72" fillId="0" borderId="123" xfId="0" applyFont="1" applyBorder="1"/>
    <xf numFmtId="0" fontId="31" fillId="14" borderId="110" xfId="0" applyFont="1" applyFill="1" applyBorder="1" applyAlignment="1">
      <alignment horizontal="center" vertical="center"/>
    </xf>
    <xf numFmtId="1" fontId="70" fillId="3" borderId="76" xfId="0" applyNumberFormat="1" applyFont="1" applyFill="1" applyBorder="1" applyAlignment="1">
      <alignment horizontal="left" vertical="center"/>
    </xf>
    <xf numFmtId="1" fontId="72" fillId="0" borderId="64" xfId="0" applyNumberFormat="1" applyFont="1" applyBorder="1" applyAlignment="1">
      <alignment horizontal="left"/>
    </xf>
    <xf numFmtId="1" fontId="72" fillId="0" borderId="71" xfId="0" applyNumberFormat="1" applyFont="1" applyBorder="1" applyAlignment="1">
      <alignment horizontal="left"/>
    </xf>
    <xf numFmtId="0" fontId="73" fillId="14" borderId="110" xfId="0" applyFont="1" applyFill="1" applyBorder="1" applyAlignment="1">
      <alignment horizontal="center" vertical="center" textRotation="90" wrapText="1"/>
    </xf>
    <xf numFmtId="0" fontId="72" fillId="0" borderId="116" xfId="0" applyFont="1" applyBorder="1" applyAlignment="1">
      <alignment horizontal="center" vertical="center"/>
    </xf>
    <xf numFmtId="0" fontId="72" fillId="0" borderId="121" xfId="0" applyFont="1" applyBorder="1" applyAlignment="1">
      <alignment horizontal="center" vertical="center"/>
    </xf>
    <xf numFmtId="0" fontId="73" fillId="14" borderId="115" xfId="0" applyFont="1" applyFill="1" applyBorder="1" applyAlignment="1">
      <alignment horizontal="center" vertical="center" textRotation="90" wrapText="1"/>
    </xf>
    <xf numFmtId="0" fontId="72" fillId="0" borderId="120" xfId="0" applyFont="1" applyBorder="1" applyAlignment="1">
      <alignment horizontal="center" vertical="center"/>
    </xf>
    <xf numFmtId="0" fontId="72" fillId="0" borderId="123" xfId="0" applyFont="1" applyBorder="1" applyAlignment="1">
      <alignment horizontal="center" vertical="center"/>
    </xf>
    <xf numFmtId="0" fontId="78" fillId="3" borderId="47" xfId="0" applyFont="1" applyFill="1" applyBorder="1" applyAlignment="1">
      <alignment horizontal="center" vertical="center" wrapText="1"/>
    </xf>
    <xf numFmtId="0" fontId="72" fillId="0" borderId="60" xfId="0" applyFont="1" applyBorder="1"/>
    <xf numFmtId="0" fontId="72" fillId="0" borderId="51" xfId="0" applyFont="1" applyBorder="1"/>
    <xf numFmtId="0" fontId="70" fillId="3" borderId="78" xfId="0" applyFont="1" applyFill="1" applyBorder="1" applyAlignment="1">
      <alignment horizontal="center" vertical="center"/>
    </xf>
    <xf numFmtId="0" fontId="59" fillId="14" borderId="115" xfId="0" applyFont="1" applyFill="1" applyBorder="1" applyAlignment="1">
      <alignment horizontal="center" vertical="center" textRotation="90" wrapText="1"/>
    </xf>
    <xf numFmtId="0" fontId="3" fillId="0" borderId="120" xfId="0" applyFont="1" applyBorder="1" applyAlignment="1">
      <alignment horizontal="center" vertical="center"/>
    </xf>
    <xf numFmtId="0" fontId="3" fillId="0" borderId="123" xfId="0" applyFont="1" applyBorder="1" applyAlignment="1">
      <alignment horizontal="center" vertical="center"/>
    </xf>
    <xf numFmtId="0" fontId="12" fillId="14" borderId="110" xfId="0" applyFont="1" applyFill="1" applyBorder="1" applyAlignment="1">
      <alignment horizontal="center" vertical="center"/>
    </xf>
    <xf numFmtId="0" fontId="12" fillId="14" borderId="112" xfId="0" applyFont="1" applyFill="1" applyBorder="1" applyAlignment="1">
      <alignment horizontal="center" vertical="center"/>
    </xf>
    <xf numFmtId="0" fontId="3" fillId="0" borderId="113" xfId="0" applyFont="1" applyBorder="1"/>
    <xf numFmtId="0" fontId="3" fillId="0" borderId="114" xfId="0" applyFont="1" applyBorder="1"/>
    <xf numFmtId="0" fontId="3" fillId="0" borderId="117" xfId="0" applyFont="1" applyBorder="1"/>
    <xf numFmtId="0" fontId="3" fillId="0" borderId="118" xfId="0" applyFont="1" applyBorder="1"/>
    <xf numFmtId="0" fontId="3" fillId="0" borderId="119" xfId="0" applyFont="1" applyBorder="1"/>
    <xf numFmtId="0" fontId="59" fillId="14" borderId="110" xfId="0" applyFont="1" applyFill="1" applyBorder="1" applyAlignment="1">
      <alignment horizontal="center" vertical="center" textRotation="90" wrapText="1"/>
    </xf>
    <xf numFmtId="0" fontId="3" fillId="0" borderId="116" xfId="0" applyFont="1" applyBorder="1" applyAlignment="1">
      <alignment horizontal="center" vertical="center"/>
    </xf>
    <xf numFmtId="0" fontId="3" fillId="0" borderId="121" xfId="0" applyFont="1" applyBorder="1" applyAlignment="1">
      <alignment horizontal="center" vertical="center"/>
    </xf>
    <xf numFmtId="0" fontId="12" fillId="15" borderId="36" xfId="0" applyFont="1" applyFill="1" applyBorder="1" applyAlignment="1">
      <alignment horizontal="center" vertical="center"/>
    </xf>
    <xf numFmtId="0" fontId="82" fillId="3" borderId="36" xfId="0" applyFont="1" applyFill="1" applyBorder="1" applyAlignment="1">
      <alignment horizontal="left" vertical="top" wrapText="1"/>
    </xf>
    <xf numFmtId="0" fontId="72" fillId="0" borderId="55" xfId="0" applyFont="1" applyBorder="1"/>
    <xf numFmtId="0" fontId="72" fillId="0" borderId="37" xfId="0" applyFont="1" applyBorder="1"/>
    <xf numFmtId="0" fontId="12" fillId="15" borderId="110" xfId="0" applyFont="1" applyFill="1" applyBorder="1" applyAlignment="1">
      <alignment horizontal="left" vertical="center" wrapText="1"/>
    </xf>
    <xf numFmtId="0" fontId="78" fillId="15" borderId="110" xfId="0" applyFont="1" applyFill="1" applyBorder="1" applyAlignment="1">
      <alignment horizontal="left" vertical="center" wrapText="1"/>
    </xf>
    <xf numFmtId="0" fontId="31" fillId="15" borderId="110" xfId="0" applyFont="1" applyFill="1" applyBorder="1" applyAlignment="1">
      <alignment horizontal="center" vertical="center" wrapText="1"/>
    </xf>
    <xf numFmtId="0" fontId="31" fillId="15" borderId="110" xfId="0" applyFont="1" applyFill="1" applyBorder="1" applyAlignment="1">
      <alignment horizontal="center" vertical="center" textRotation="90" wrapText="1"/>
    </xf>
    <xf numFmtId="0" fontId="31" fillId="15" borderId="132" xfId="0" applyFont="1" applyFill="1" applyBorder="1" applyAlignment="1">
      <alignment horizontal="center" vertical="center"/>
    </xf>
    <xf numFmtId="0" fontId="72" fillId="0" borderId="133" xfId="0" applyFont="1" applyBorder="1"/>
    <xf numFmtId="0" fontId="72" fillId="0" borderId="134" xfId="0" applyFont="1" applyBorder="1"/>
    <xf numFmtId="0" fontId="31" fillId="15" borderId="110" xfId="0" applyFont="1" applyFill="1" applyBorder="1" applyAlignment="1">
      <alignment horizontal="center" vertical="center"/>
    </xf>
    <xf numFmtId="0" fontId="31" fillId="15" borderId="115" xfId="0" applyFont="1" applyFill="1" applyBorder="1" applyAlignment="1">
      <alignment horizontal="center" vertical="center" textRotation="90" wrapText="1"/>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70" fillId="19" borderId="63" xfId="0" applyFont="1" applyFill="1" applyBorder="1" applyAlignment="1">
      <alignment horizontal="left" vertical="top" wrapText="1"/>
    </xf>
    <xf numFmtId="0" fontId="72" fillId="19" borderId="63" xfId="0" applyFont="1" applyFill="1" applyBorder="1" applyAlignment="1">
      <alignment horizontal="left"/>
    </xf>
    <xf numFmtId="0" fontId="72" fillId="19" borderId="70" xfId="0" applyFont="1" applyFill="1" applyBorder="1" applyAlignment="1">
      <alignment horizontal="left"/>
    </xf>
    <xf numFmtId="0" fontId="70" fillId="3" borderId="76" xfId="0" applyFont="1" applyFill="1" applyBorder="1" applyAlignment="1">
      <alignment horizontal="left" vertical="center"/>
    </xf>
    <xf numFmtId="0" fontId="71" fillId="0" borderId="76" xfId="0" applyFont="1" applyFill="1" applyBorder="1" applyAlignment="1">
      <alignment horizontal="justify" vertical="center" wrapText="1"/>
    </xf>
    <xf numFmtId="0" fontId="72" fillId="0" borderId="68" xfId="0" applyFont="1" applyBorder="1"/>
    <xf numFmtId="0" fontId="72" fillId="0" borderId="72" xfId="0" applyFont="1" applyBorder="1"/>
    <xf numFmtId="0" fontId="70" fillId="19" borderId="75" xfId="0" applyFont="1" applyFill="1" applyBorder="1" applyAlignment="1">
      <alignment horizontal="left" vertical="top" wrapText="1"/>
    </xf>
    <xf numFmtId="0" fontId="71" fillId="3" borderId="76" xfId="0" applyFont="1" applyFill="1" applyBorder="1" applyAlignment="1">
      <alignment horizontal="left" vertical="center"/>
    </xf>
    <xf numFmtId="0" fontId="71" fillId="12" borderId="76" xfId="0" applyFont="1" applyFill="1" applyBorder="1" applyAlignment="1">
      <alignment horizontal="justify" vertical="center" wrapText="1"/>
    </xf>
    <xf numFmtId="0" fontId="85" fillId="3" borderId="78" xfId="0" applyFont="1" applyFill="1" applyBorder="1" applyAlignment="1">
      <alignment horizontal="center" vertical="center"/>
    </xf>
    <xf numFmtId="0" fontId="13" fillId="15" borderId="110" xfId="0" applyFont="1" applyFill="1" applyBorder="1" applyAlignment="1">
      <alignment horizontal="left" vertical="center" wrapText="1"/>
    </xf>
    <xf numFmtId="0" fontId="73" fillId="15" borderId="115" xfId="0" applyFont="1" applyFill="1" applyBorder="1" applyAlignment="1">
      <alignment horizontal="center" vertical="center" textRotation="90" wrapText="1"/>
    </xf>
    <xf numFmtId="0" fontId="70" fillId="19" borderId="75" xfId="0" quotePrefix="1" applyFont="1" applyFill="1" applyBorder="1" applyAlignment="1">
      <alignment horizontal="left" vertical="top" wrapText="1"/>
    </xf>
    <xf numFmtId="0" fontId="71" fillId="0" borderId="76" xfId="0" applyFont="1" applyBorder="1" applyAlignment="1">
      <alignment horizontal="justify" vertical="center" wrapText="1"/>
    </xf>
    <xf numFmtId="0" fontId="83" fillId="3" borderId="78" xfId="0" applyFont="1" applyFill="1" applyBorder="1" applyAlignment="1">
      <alignment horizontal="center" vertical="center"/>
    </xf>
    <xf numFmtId="0" fontId="30" fillId="13" borderId="135" xfId="0" applyFont="1" applyFill="1" applyBorder="1" applyAlignment="1">
      <alignment horizontal="center" vertical="center"/>
    </xf>
    <xf numFmtId="0" fontId="3" fillId="0" borderId="136" xfId="0" applyFont="1" applyBorder="1"/>
    <xf numFmtId="0" fontId="3" fillId="0" borderId="137" xfId="0" applyFont="1" applyBorder="1"/>
    <xf numFmtId="0" fontId="31" fillId="13" borderId="135" xfId="0" applyFont="1" applyFill="1" applyBorder="1" applyAlignment="1">
      <alignment horizontal="center" vertical="center" wrapText="1"/>
    </xf>
    <xf numFmtId="0" fontId="3" fillId="0" borderId="138" xfId="0" applyFont="1" applyBorder="1"/>
    <xf numFmtId="0" fontId="31" fillId="13" borderId="139" xfId="0" applyFont="1" applyFill="1" applyBorder="1" applyAlignment="1">
      <alignment horizontal="center" vertical="center" wrapText="1"/>
    </xf>
    <xf numFmtId="0" fontId="17" fillId="5" borderId="140" xfId="0" applyFont="1" applyFill="1" applyBorder="1" applyAlignment="1">
      <alignment horizontal="center" vertical="center"/>
    </xf>
    <xf numFmtId="0" fontId="72" fillId="0" borderId="141" xfId="0" applyFont="1" applyBorder="1"/>
    <xf numFmtId="0" fontId="83" fillId="0" borderId="142" xfId="0" applyFont="1" applyBorder="1" applyAlignment="1">
      <alignment horizontal="left" vertical="center" wrapText="1"/>
    </xf>
    <xf numFmtId="0" fontId="72" fillId="0" borderId="143" xfId="0" applyFont="1" applyBorder="1"/>
    <xf numFmtId="0" fontId="72" fillId="0" borderId="144" xfId="0" applyFont="1" applyBorder="1"/>
    <xf numFmtId="0" fontId="83" fillId="0" borderId="151" xfId="0" applyFont="1" applyBorder="1" applyAlignment="1">
      <alignment horizontal="left" vertical="center" wrapText="1"/>
    </xf>
    <xf numFmtId="0" fontId="72" fillId="0" borderId="150" xfId="0" applyFont="1" applyBorder="1"/>
    <xf numFmtId="0" fontId="72" fillId="0" borderId="152" xfId="0" applyFont="1" applyBorder="1"/>
    <xf numFmtId="0" fontId="32" fillId="3" borderId="36" xfId="0" applyFont="1" applyFill="1" applyBorder="1" applyAlignment="1">
      <alignment horizontal="left" vertical="center" wrapText="1"/>
    </xf>
    <xf numFmtId="0" fontId="17" fillId="6" borderId="145" xfId="0" applyFont="1" applyFill="1" applyBorder="1" applyAlignment="1">
      <alignment horizontal="center" vertical="center"/>
    </xf>
    <xf numFmtId="0" fontId="72" fillId="0" borderId="146" xfId="0" applyFont="1" applyBorder="1"/>
    <xf numFmtId="0" fontId="83" fillId="0" borderId="147" xfId="0" applyFont="1" applyBorder="1" applyAlignment="1">
      <alignment horizontal="left" vertical="center" wrapText="1"/>
    </xf>
    <xf numFmtId="0" fontId="72" fillId="0" borderId="148" xfId="0" applyFont="1" applyBorder="1"/>
    <xf numFmtId="0" fontId="17" fillId="7" borderId="145" xfId="0" applyFont="1" applyFill="1" applyBorder="1" applyAlignment="1">
      <alignment horizontal="center" vertical="center" wrapText="1"/>
    </xf>
    <xf numFmtId="0" fontId="17" fillId="8" borderId="149" xfId="0" applyFont="1" applyFill="1" applyBorder="1" applyAlignment="1">
      <alignment horizontal="center" vertical="center" wrapText="1"/>
    </xf>
    <xf numFmtId="0" fontId="33" fillId="16" borderId="157" xfId="0" applyFont="1" applyFill="1" applyBorder="1" applyAlignment="1">
      <alignment horizontal="center" vertical="center" wrapText="1"/>
    </xf>
    <xf numFmtId="0" fontId="3" fillId="0" borderId="159" xfId="0" applyFont="1" applyBorder="1"/>
    <xf numFmtId="0" fontId="31" fillId="16" borderId="83" xfId="0" applyFont="1" applyFill="1" applyBorder="1" applyAlignment="1">
      <alignment horizontal="center" vertical="center"/>
    </xf>
    <xf numFmtId="9" fontId="17" fillId="3" borderId="57" xfId="0" applyNumberFormat="1" applyFont="1" applyFill="1" applyBorder="1" applyAlignment="1">
      <alignment horizontal="center" vertical="center"/>
    </xf>
    <xf numFmtId="9" fontId="72" fillId="0" borderId="204" xfId="0" applyNumberFormat="1" applyFont="1" applyBorder="1"/>
    <xf numFmtId="9" fontId="72" fillId="0" borderId="166" xfId="0" applyNumberFormat="1" applyFont="1" applyBorder="1"/>
    <xf numFmtId="9" fontId="17" fillId="3" borderId="56" xfId="0" applyNumberFormat="1" applyFont="1" applyFill="1" applyBorder="1" applyAlignment="1">
      <alignment horizontal="center" vertical="center"/>
    </xf>
    <xf numFmtId="0" fontId="72" fillId="0" borderId="59" xfId="0" applyFont="1" applyBorder="1"/>
    <xf numFmtId="0" fontId="72" fillId="0" borderId="61" xfId="0" applyFont="1" applyBorder="1"/>
    <xf numFmtId="9" fontId="17" fillId="3" borderId="87" xfId="0" applyNumberFormat="1" applyFont="1" applyFill="1" applyBorder="1" applyAlignment="1">
      <alignment horizontal="center" vertical="center"/>
    </xf>
    <xf numFmtId="0" fontId="72" fillId="0" borderId="62" xfId="0" applyFont="1" applyBorder="1"/>
    <xf numFmtId="0" fontId="33" fillId="13" borderId="75" xfId="0" applyFont="1" applyFill="1" applyBorder="1" applyAlignment="1">
      <alignment horizontal="center" vertical="center" wrapText="1"/>
    </xf>
    <xf numFmtId="0" fontId="33" fillId="13" borderId="153" xfId="0" applyFont="1" applyFill="1" applyBorder="1" applyAlignment="1">
      <alignment horizontal="center" vertical="center" wrapText="1"/>
    </xf>
    <xf numFmtId="0" fontId="3" fillId="0" borderId="154" xfId="0" applyFont="1" applyBorder="1"/>
    <xf numFmtId="0" fontId="3" fillId="0" borderId="155" xfId="0" applyFont="1" applyBorder="1"/>
    <xf numFmtId="0" fontId="33" fillId="13" borderId="76" xfId="0" applyFont="1" applyFill="1" applyBorder="1" applyAlignment="1">
      <alignment horizontal="center" vertical="center" wrapText="1"/>
    </xf>
    <xf numFmtId="0" fontId="33" fillId="13" borderId="156" xfId="0" applyFont="1" applyFill="1" applyBorder="1" applyAlignment="1">
      <alignment horizontal="center" vertical="center" wrapText="1"/>
    </xf>
    <xf numFmtId="0" fontId="3" fillId="0" borderId="158" xfId="0" applyFont="1" applyBorder="1"/>
    <xf numFmtId="0" fontId="33" fillId="16" borderId="91" xfId="0" applyFont="1" applyFill="1" applyBorder="1" applyAlignment="1">
      <alignment horizontal="center" vertical="center" wrapText="1"/>
    </xf>
    <xf numFmtId="49" fontId="71" fillId="3" borderId="192" xfId="0" applyNumberFormat="1" applyFont="1" applyFill="1" applyBorder="1" applyAlignment="1">
      <alignment horizontal="justify" vertical="center" wrapText="1"/>
    </xf>
    <xf numFmtId="0" fontId="72" fillId="0" borderId="193" xfId="0" applyFont="1" applyBorder="1" applyAlignment="1">
      <alignment horizontal="justify"/>
    </xf>
    <xf numFmtId="0" fontId="72" fillId="0" borderId="194" xfId="0" applyFont="1" applyBorder="1" applyAlignment="1">
      <alignment horizontal="justify"/>
    </xf>
    <xf numFmtId="49" fontId="43" fillId="3" borderId="195" xfId="0" applyNumberFormat="1" applyFont="1" applyFill="1" applyBorder="1" applyAlignment="1">
      <alignment horizontal="left" vertical="center" wrapText="1"/>
    </xf>
    <xf numFmtId="0" fontId="72" fillId="0" borderId="196" xfId="0" applyFont="1" applyBorder="1"/>
    <xf numFmtId="49" fontId="70" fillId="3" borderId="192" xfId="0" applyNumberFormat="1" applyFont="1" applyFill="1" applyBorder="1" applyAlignment="1">
      <alignment horizontal="justify" vertical="center" wrapText="1"/>
    </xf>
    <xf numFmtId="0" fontId="70" fillId="0" borderId="193" xfId="0" applyFont="1" applyBorder="1" applyAlignment="1">
      <alignment horizontal="justify"/>
    </xf>
    <xf numFmtId="0" fontId="70" fillId="0" borderId="194" xfId="0" applyFont="1" applyBorder="1" applyAlignment="1">
      <alignment horizontal="justify"/>
    </xf>
    <xf numFmtId="0" fontId="30" fillId="13" borderId="56" xfId="0" applyFont="1" applyFill="1" applyBorder="1" applyAlignment="1">
      <alignment horizontal="center" vertical="center" wrapText="1"/>
    </xf>
    <xf numFmtId="0" fontId="36" fillId="3" borderId="178" xfId="0" applyFont="1" applyFill="1" applyBorder="1" applyAlignment="1">
      <alignment horizontal="center" vertical="center"/>
    </xf>
    <xf numFmtId="0" fontId="3" fillId="0" borderId="7" xfId="0" applyFont="1" applyBorder="1"/>
    <xf numFmtId="0" fontId="3" fillId="0" borderId="179" xfId="0" applyFont="1" applyBorder="1"/>
    <xf numFmtId="0" fontId="3" fillId="0" borderId="181" xfId="0" applyFont="1" applyBorder="1"/>
    <xf numFmtId="0" fontId="3" fillId="0" borderId="182" xfId="0" applyFont="1" applyBorder="1"/>
    <xf numFmtId="0" fontId="3" fillId="0" borderId="183" xfId="0" applyFont="1" applyBorder="1"/>
    <xf numFmtId="0" fontId="36" fillId="3" borderId="30" xfId="0" applyFont="1" applyFill="1" applyBorder="1" applyAlignment="1">
      <alignment horizontal="center" vertical="center"/>
    </xf>
    <xf numFmtId="0" fontId="37" fillId="13" borderId="135" xfId="0" applyFont="1" applyFill="1" applyBorder="1" applyAlignment="1">
      <alignment horizontal="center" vertical="center" wrapText="1"/>
    </xf>
    <xf numFmtId="0" fontId="37" fillId="13" borderId="185" xfId="0" applyFont="1" applyFill="1" applyBorder="1" applyAlignment="1">
      <alignment horizontal="center" vertical="center"/>
    </xf>
    <xf numFmtId="0" fontId="3" fillId="0" borderId="186" xfId="0" applyFont="1" applyBorder="1"/>
    <xf numFmtId="0" fontId="3" fillId="0" borderId="187" xfId="0" applyFont="1" applyBorder="1"/>
    <xf numFmtId="49" fontId="43" fillId="3" borderId="189" xfId="0" applyNumberFormat="1" applyFont="1" applyFill="1" applyBorder="1" applyAlignment="1">
      <alignment horizontal="left" vertical="center" wrapText="1"/>
    </xf>
    <xf numFmtId="0" fontId="72" fillId="0" borderId="190" xfId="0" applyFont="1" applyBorder="1"/>
  </cellXfs>
  <cellStyles count="1">
    <cellStyle name="Normal" xfId="0" builtinId="0"/>
  </cellStyles>
  <dxfs count="47">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hernandez\Downloads\Informe_Semestral_del_Estado_del_Sistema_de_Control_Interno_Alcalda_Armenia_(1er%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cell r="M1" t="str">
            <v>Nivel de cumplimiento - aspectos particulares por componente</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M2">
            <v>1</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cell r="M3">
            <v>1</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cell r="M4">
            <v>1</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cell r="M5">
            <v>1</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cell r="M6">
            <v>1</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cell r="M7">
            <v>1</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cell r="M8">
            <v>1</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cell r="M9">
            <v>1</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cell r="M10">
            <v>1</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cell r="M11">
            <v>1</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cell r="M12">
            <v>1</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cell r="M13">
            <v>1</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cell r="M14">
            <v>1</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cell r="M15">
            <v>1</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cell r="M16">
            <v>1</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cell r="M17">
            <v>1</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cell r="M18">
            <v>1</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cell r="M19">
            <v>1</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cell r="M20">
            <v>1</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cell r="M21">
            <v>1</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cell r="M22">
            <v>1</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cell r="M23">
            <v>1</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cell r="M24">
            <v>1</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cell r="M25">
            <v>1</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cell r="M26">
            <v>1</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cell r="M27">
            <v>1</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cell r="M28">
            <v>1</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cell r="M29">
            <v>1</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cell r="M30">
            <v>1</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cell r="M31">
            <v>1</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cell r="M32">
            <v>1</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cell r="M33">
            <v>1</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cell r="M34">
            <v>1</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cell r="M35">
            <v>1</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cell r="M36">
            <v>1</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cell r="M37">
            <v>1</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cell r="M38">
            <v>1</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cell r="M39">
            <v>1</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cell r="M40">
            <v>1</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cell r="M41">
            <v>1</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cell r="M42">
            <v>1</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cell r="M43">
            <v>1</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cell r="M44">
            <v>1</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cell r="M45">
            <v>1</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cell r="M46">
            <v>1</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cell r="M47">
            <v>1</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cell r="M48">
            <v>1</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cell r="M49">
            <v>1</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cell r="M50">
            <v>1</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cell r="M51">
            <v>1</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cell r="M52">
            <v>1</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cell r="M53">
            <v>1</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cell r="M54">
            <v>1</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cell r="M55">
            <v>1</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cell r="M56">
            <v>1</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cell r="M57">
            <v>1</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cell r="M58">
            <v>1</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cell r="M59">
            <v>1</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cell r="M60">
            <v>1</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cell r="M61">
            <v>1</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cell r="M62">
            <v>0.75</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cell r="M63">
            <v>1</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cell r="M64">
            <v>1</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cell r="M65">
            <v>1</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cell r="M66">
            <v>1</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cell r="M67">
            <v>1</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cell r="M68">
            <v>1</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cell r="M69">
            <v>1</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cell r="M70">
            <v>1</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cell r="M71">
            <v>1</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cell r="M72">
            <v>1</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cell r="M73">
            <v>1</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cell r="M74">
            <v>1</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cell r="M75">
            <v>1</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cell r="M76">
            <v>1</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cell r="M77">
            <v>1</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cell r="M78">
            <v>1</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cell r="M79">
            <v>1</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cell r="M80">
            <v>1</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cell r="M81">
            <v>1</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cell r="M82">
            <v>1</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8"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331" t="s">
        <v>0</v>
      </c>
      <c r="C2" s="332"/>
      <c r="D2" s="332"/>
      <c r="E2" s="332"/>
      <c r="F2" s="332"/>
      <c r="G2" s="332"/>
      <c r="H2" s="333"/>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34" t="s">
        <v>1</v>
      </c>
      <c r="C6" s="335"/>
      <c r="D6" s="335"/>
      <c r="E6" s="335"/>
      <c r="F6" s="335"/>
      <c r="G6" s="335"/>
      <c r="H6" s="336"/>
      <c r="I6" s="1"/>
      <c r="J6" s="1"/>
      <c r="K6" s="1"/>
      <c r="L6" s="1"/>
      <c r="M6" s="1"/>
      <c r="N6" s="1"/>
      <c r="O6" s="1"/>
      <c r="P6" s="1"/>
      <c r="Q6" s="1"/>
      <c r="R6" s="1"/>
      <c r="S6" s="1"/>
      <c r="T6" s="1"/>
      <c r="U6" s="1"/>
      <c r="V6" s="1"/>
      <c r="W6" s="1"/>
      <c r="X6" s="1"/>
      <c r="Y6" s="1"/>
      <c r="Z6" s="1"/>
    </row>
    <row r="7" spans="1:26" ht="74.25" customHeight="1" x14ac:dyDescent="0.2">
      <c r="A7" s="1"/>
      <c r="B7" s="337"/>
      <c r="C7" s="335"/>
      <c r="D7" s="335"/>
      <c r="E7" s="335"/>
      <c r="F7" s="335"/>
      <c r="G7" s="335"/>
      <c r="H7" s="336"/>
      <c r="I7" s="1"/>
      <c r="J7" s="1"/>
      <c r="K7" s="1"/>
      <c r="L7" s="1"/>
      <c r="M7" s="1"/>
      <c r="N7" s="1"/>
      <c r="O7" s="1"/>
      <c r="P7" s="1"/>
      <c r="Q7" s="1"/>
      <c r="R7" s="1"/>
      <c r="S7" s="1"/>
      <c r="T7" s="1"/>
      <c r="U7" s="1"/>
      <c r="V7" s="1"/>
      <c r="W7" s="1"/>
      <c r="X7" s="1"/>
      <c r="Y7" s="1"/>
      <c r="Z7" s="1"/>
    </row>
    <row r="8" spans="1:26" ht="21.75" customHeight="1" x14ac:dyDescent="0.2">
      <c r="A8" s="1"/>
      <c r="B8" s="338" t="s">
        <v>2</v>
      </c>
      <c r="C8" s="335"/>
      <c r="D8" s="335"/>
      <c r="E8" s="335"/>
      <c r="F8" s="335"/>
      <c r="G8" s="335"/>
      <c r="H8" s="336"/>
      <c r="I8" s="1"/>
      <c r="J8" s="1"/>
      <c r="K8" s="1"/>
      <c r="L8" s="1"/>
      <c r="M8" s="1"/>
      <c r="N8" s="1"/>
      <c r="O8" s="1"/>
      <c r="P8" s="1"/>
      <c r="Q8" s="1"/>
      <c r="R8" s="1"/>
      <c r="S8" s="1"/>
      <c r="T8" s="1"/>
      <c r="U8" s="1"/>
      <c r="V8" s="1"/>
      <c r="W8" s="1"/>
      <c r="X8" s="1"/>
      <c r="Y8" s="1"/>
      <c r="Z8" s="1"/>
    </row>
    <row r="9" spans="1:26" ht="42" customHeight="1" x14ac:dyDescent="0.2">
      <c r="A9" s="1"/>
      <c r="B9" s="339" t="s">
        <v>3</v>
      </c>
      <c r="C9" s="335"/>
      <c r="D9" s="335"/>
      <c r="E9" s="335"/>
      <c r="F9" s="335"/>
      <c r="G9" s="335"/>
      <c r="H9" s="336"/>
      <c r="I9" s="1"/>
      <c r="J9" s="1"/>
      <c r="K9" s="1"/>
      <c r="L9" s="1"/>
      <c r="M9" s="1"/>
      <c r="N9" s="1"/>
      <c r="O9" s="1"/>
      <c r="P9" s="1"/>
      <c r="Q9" s="1"/>
      <c r="R9" s="1"/>
      <c r="S9" s="1"/>
      <c r="T9" s="1"/>
      <c r="U9" s="1"/>
      <c r="V9" s="1"/>
      <c r="W9" s="1"/>
      <c r="X9" s="1"/>
      <c r="Y9" s="1"/>
      <c r="Z9" s="1"/>
    </row>
    <row r="10" spans="1:26" ht="43.5" customHeight="1" x14ac:dyDescent="0.2">
      <c r="A10" s="1"/>
      <c r="B10" s="337"/>
      <c r="C10" s="335"/>
      <c r="D10" s="335"/>
      <c r="E10" s="335"/>
      <c r="F10" s="335"/>
      <c r="G10" s="335"/>
      <c r="H10" s="336"/>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40" t="s">
        <v>4</v>
      </c>
      <c r="D12" s="341"/>
      <c r="E12" s="342" t="s">
        <v>5</v>
      </c>
      <c r="F12" s="343"/>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48" t="s">
        <v>6</v>
      </c>
      <c r="D13" s="349"/>
      <c r="E13" s="344" t="s">
        <v>7</v>
      </c>
      <c r="F13" s="345"/>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50" t="s">
        <v>8</v>
      </c>
      <c r="D14" s="351"/>
      <c r="E14" s="352" t="s">
        <v>9</v>
      </c>
      <c r="F14" s="347"/>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50" t="s">
        <v>10</v>
      </c>
      <c r="D15" s="351"/>
      <c r="E15" s="352" t="s">
        <v>11</v>
      </c>
      <c r="F15" s="347"/>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353" t="s">
        <v>12</v>
      </c>
      <c r="D16" s="9" t="s">
        <v>13</v>
      </c>
      <c r="E16" s="352" t="s">
        <v>14</v>
      </c>
      <c r="F16" s="347"/>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54"/>
      <c r="D17" s="10" t="s">
        <v>15</v>
      </c>
      <c r="E17" s="346" t="s">
        <v>16</v>
      </c>
      <c r="F17" s="347"/>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55"/>
      <c r="D18" s="10" t="s">
        <v>17</v>
      </c>
      <c r="E18" s="346" t="s">
        <v>18</v>
      </c>
      <c r="F18" s="347"/>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56" t="s">
        <v>19</v>
      </c>
      <c r="D19" s="357"/>
      <c r="E19" s="358" t="s">
        <v>20</v>
      </c>
      <c r="F19" s="359"/>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39" t="s">
        <v>21</v>
      </c>
      <c r="C21" s="335"/>
      <c r="D21" s="335"/>
      <c r="E21" s="335"/>
      <c r="F21" s="335"/>
      <c r="G21" s="335"/>
      <c r="H21" s="336"/>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60" t="s">
        <v>5</v>
      </c>
      <c r="E23" s="361"/>
      <c r="F23" s="360" t="s">
        <v>23</v>
      </c>
      <c r="G23" s="361"/>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62" t="s">
        <v>25</v>
      </c>
      <c r="E24" s="361"/>
      <c r="F24" s="362" t="s">
        <v>26</v>
      </c>
      <c r="G24" s="361"/>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62" t="s">
        <v>28</v>
      </c>
      <c r="E25" s="361"/>
      <c r="F25" s="362" t="s">
        <v>29</v>
      </c>
      <c r="G25" s="361"/>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62" t="s">
        <v>31</v>
      </c>
      <c r="E26" s="361"/>
      <c r="F26" s="362" t="s">
        <v>32</v>
      </c>
      <c r="G26" s="361"/>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62" t="s">
        <v>34</v>
      </c>
      <c r="E27" s="361"/>
      <c r="F27" s="362" t="s">
        <v>35</v>
      </c>
      <c r="G27" s="361"/>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67"/>
      <c r="D29" s="364"/>
      <c r="E29" s="363"/>
      <c r="F29" s="364"/>
      <c r="G29" s="364"/>
      <c r="H29" s="22"/>
      <c r="I29" s="1"/>
      <c r="J29" s="1"/>
      <c r="K29" s="1"/>
      <c r="L29" s="1"/>
      <c r="M29" s="1"/>
      <c r="N29" s="1"/>
      <c r="O29" s="1"/>
      <c r="P29" s="1"/>
      <c r="Q29" s="1"/>
      <c r="R29" s="1"/>
      <c r="S29" s="1"/>
      <c r="T29" s="1"/>
      <c r="U29" s="1"/>
      <c r="V29" s="1"/>
      <c r="W29" s="1"/>
      <c r="X29" s="1"/>
      <c r="Y29" s="1"/>
      <c r="Z29" s="1"/>
    </row>
    <row r="30" spans="1:26" ht="27.75" customHeight="1" x14ac:dyDescent="0.2">
      <c r="A30" s="1"/>
      <c r="B30" s="339" t="s">
        <v>36</v>
      </c>
      <c r="C30" s="335"/>
      <c r="D30" s="335"/>
      <c r="E30" s="335"/>
      <c r="F30" s="335"/>
      <c r="G30" s="335"/>
      <c r="H30" s="336"/>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65"/>
      <c r="F31" s="335"/>
      <c r="G31" s="1"/>
      <c r="H31" s="3"/>
      <c r="I31" s="1"/>
      <c r="J31" s="1"/>
      <c r="K31" s="1"/>
      <c r="L31" s="1"/>
      <c r="M31" s="1"/>
      <c r="N31" s="1"/>
      <c r="O31" s="1"/>
      <c r="P31" s="1"/>
      <c r="Q31" s="1"/>
      <c r="R31" s="1"/>
      <c r="S31" s="1"/>
      <c r="T31" s="1"/>
      <c r="U31" s="1"/>
      <c r="V31" s="1"/>
      <c r="W31" s="1"/>
      <c r="X31" s="1"/>
      <c r="Y31" s="1"/>
      <c r="Z31" s="1"/>
    </row>
    <row r="32" spans="1:26" ht="15.75" customHeight="1" x14ac:dyDescent="0.2">
      <c r="A32" s="1"/>
      <c r="B32" s="366" t="s">
        <v>37</v>
      </c>
      <c r="C32" s="335"/>
      <c r="D32" s="335"/>
      <c r="E32" s="335"/>
      <c r="F32" s="335"/>
      <c r="G32" s="335"/>
      <c r="H32" s="336"/>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16" t="s">
        <v>111</v>
      </c>
      <c r="B1" s="116" t="s">
        <v>285</v>
      </c>
      <c r="C1" s="117" t="s">
        <v>286</v>
      </c>
      <c r="D1" s="117" t="s">
        <v>287</v>
      </c>
      <c r="E1" s="117" t="s">
        <v>288</v>
      </c>
      <c r="F1" s="116" t="s">
        <v>128</v>
      </c>
      <c r="G1" s="118" t="s">
        <v>289</v>
      </c>
      <c r="H1" s="118" t="s">
        <v>290</v>
      </c>
      <c r="I1" s="118" t="s">
        <v>291</v>
      </c>
      <c r="J1" s="118" t="s">
        <v>80</v>
      </c>
      <c r="K1" s="118" t="s">
        <v>89</v>
      </c>
      <c r="L1" s="118" t="s">
        <v>292</v>
      </c>
      <c r="M1" s="119" t="s">
        <v>293</v>
      </c>
      <c r="N1" s="119"/>
    </row>
    <row r="2" spans="1:19" ht="12.75" customHeight="1" x14ac:dyDescent="0.2">
      <c r="A2" s="110" t="s">
        <v>294</v>
      </c>
      <c r="B2" s="110" t="str">
        <f t="shared" ref="B2:B42" si="0">+LEFT(A2,1)</f>
        <v>1</v>
      </c>
      <c r="C2" s="110"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10" t="s">
        <v>295</v>
      </c>
      <c r="E2" s="110" t="str">
        <f>+VLOOKUP(A2,'Ambiente de Control'!$B$21:$D$235,3,0)</f>
        <v>Dimensión Talento Humano
Política Integridad</v>
      </c>
      <c r="F2" s="110" t="str">
        <f>+VLOOKUP(A2,'Ambiente de Control'!$B$21:$K$235,10,0)</f>
        <v>Mantenimiento del control</v>
      </c>
      <c r="G2" s="120">
        <f>+VLOOKUP(A2,'Ambiente de Control'!$B$21:$O$39,13)</f>
        <v>60.045870000000001</v>
      </c>
      <c r="H2" s="121">
        <f t="shared" ref="H2:H82" si="1">+_xlfn.RANK.EQ(G2,$G$2:$G$82,1)</f>
        <v>1</v>
      </c>
      <c r="I2" s="110" t="str">
        <f t="shared" ref="I2:I82" si="2">+IF(F2=$F$2,$P$4,IF(F2=$F$3,$P$2,$P$3))</f>
        <v>Cuando en el análisis de los requerimientos en los diferenes componentes del MECI se cuente con aspectos evaluados en nivel 1 (presente) y 1 (funcionando); 2 (presente) y 1 (funcionando).</v>
      </c>
      <c r="J2" s="110" t="s">
        <v>296</v>
      </c>
      <c r="K2" s="110">
        <f>+IF(ISBLANK(VLOOKUP(A2,'Ambiente de Control'!$B$24:$F$235,5,0)),"",VLOOKUP(A2,'Ambiente de Control'!$B$24:$F$235,5,0))</f>
        <v>3</v>
      </c>
      <c r="L2" s="110">
        <f>+IF(ISBLANK(VLOOKUP(A2,'Ambiente de Control'!$B$24:$K$235,9,0)),"",VLOOKUP(A2,'Ambiente de Control'!$B$24:$K$235,9,0))</f>
        <v>3</v>
      </c>
      <c r="M2" s="110">
        <f t="shared" ref="M2:M82" si="3">+IF(OR(AND(K2=1,L2=1),AND(ISBLANK(K2),ISBLANK(L2)),K2="",L2=""),0,IF(OR(AND(K2=1,L2=2),AND(K2=1,L2=3)),0.25,IF(OR(AND(K2=2,L2=2),AND(K2=3,L2=1),AND(K2=3,L2=2),AND(K2=2,L2=1)),0.5,IF(AND(K2=2,L2=3),0.75,1))))</f>
        <v>1</v>
      </c>
      <c r="N2" s="110">
        <f t="shared" ref="N2:N82" si="4">+AVERAGEIF($D$2:$D$82,D2,$M$2:$M$82)</f>
        <v>1</v>
      </c>
      <c r="O2" s="122" t="s">
        <v>27</v>
      </c>
      <c r="P2" s="123" t="s">
        <v>297</v>
      </c>
      <c r="Q2" s="123"/>
      <c r="R2" s="110"/>
      <c r="S2" s="110"/>
    </row>
    <row r="3" spans="1:19" ht="12.75" customHeight="1" x14ac:dyDescent="0.2">
      <c r="A3" s="110" t="s">
        <v>298</v>
      </c>
      <c r="B3" s="110" t="str">
        <f t="shared" si="0"/>
        <v>1</v>
      </c>
      <c r="C3" s="110" t="str">
        <f>+MID(VLOOKUP(A3,'Ambiente de Control'!$B$21:$C$235,2,0),4,LEN(VLOOKUP(A3,'Ambiente de Control'!$B$21:$C$235,2,0))-4)</f>
        <v xml:space="preserve"> Mecanismos para el manejo de conflictos de interés.</v>
      </c>
      <c r="D3" s="110" t="s">
        <v>295</v>
      </c>
      <c r="E3" s="110" t="str">
        <f>+VLOOKUP(A3,'Ambiente de Control'!$B$21:$D$235,3,0)</f>
        <v>Dimensión Talento Humano
Política Integridad</v>
      </c>
      <c r="F3" s="110" t="str">
        <f>+VLOOKUP(A3,'Ambiente de Control'!$B$21:$K$235,10,0)</f>
        <v>Mantenimiento del control</v>
      </c>
      <c r="G3" s="120">
        <f>+VLOOKUP(A3,'Ambiente de Control'!$B$21:$O$235,13,0)</f>
        <v>60.055689999999998</v>
      </c>
      <c r="H3" s="121">
        <f t="shared" si="1"/>
        <v>2</v>
      </c>
      <c r="I3" s="110" t="str">
        <f t="shared" si="2"/>
        <v>Cuando en el análisis de los requerimientos en los diferenes componentes del MECI se cuente con aspectos evaluados en nivel 1 (presente) y 1 (funcionando); 2 (presente) y 1 (funcionando).</v>
      </c>
      <c r="J3" s="110" t="s">
        <v>296</v>
      </c>
      <c r="K3" s="110">
        <f>+IF(ISBLANK(VLOOKUP(A3,'Ambiente de Control'!$B$24:$F$235,5,0)),"",VLOOKUP(A3,'Ambiente de Control'!$B$24:$F$235,5,0))</f>
        <v>3</v>
      </c>
      <c r="L3" s="110">
        <f>+IF(ISBLANK(VLOOKUP(A3,'Ambiente de Control'!$B$24:$K$235,9,0)),"",VLOOKUP(A3,'Ambiente de Control'!$B$24:$K$235,9,0))</f>
        <v>3</v>
      </c>
      <c r="M3" s="110">
        <f t="shared" si="3"/>
        <v>1</v>
      </c>
      <c r="N3" s="110">
        <f t="shared" si="4"/>
        <v>1</v>
      </c>
      <c r="O3" s="124" t="s">
        <v>30</v>
      </c>
      <c r="P3" s="123" t="s">
        <v>299</v>
      </c>
      <c r="Q3" s="123"/>
      <c r="R3" s="110" t="s">
        <v>300</v>
      </c>
      <c r="S3" s="110"/>
    </row>
    <row r="4" spans="1:19" ht="16.5" customHeight="1" x14ac:dyDescent="0.2">
      <c r="A4" s="110" t="s">
        <v>301</v>
      </c>
      <c r="B4" s="110" t="str">
        <f t="shared" si="0"/>
        <v>1</v>
      </c>
      <c r="C4" s="110"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10" t="s">
        <v>295</v>
      </c>
      <c r="E4" s="110" t="str">
        <f>+VLOOKUP(A4,'Ambiente de Control'!$B$21:$D$235,3,0)</f>
        <v>Dimensión Información y Comunicación
Política Transparencia y Acceso a la Información Pública
Política Gestión Documental</v>
      </c>
      <c r="F4" s="110" t="str">
        <f>+VLOOKUP(A4,'Ambiente de Control'!$B$21:$K$235,10,0)</f>
        <v>Mantenimiento del control</v>
      </c>
      <c r="G4" s="125">
        <f>+VLOOKUP(A4,'Ambiente de Control'!$B$21:$O$235,13,0)</f>
        <v>60.066896</v>
      </c>
      <c r="H4" s="121">
        <f t="shared" si="1"/>
        <v>3</v>
      </c>
      <c r="I4" s="110" t="str">
        <f t="shared" si="2"/>
        <v>Cuando en el análisis de los requerimientos en los diferenes componentes del MECI se cuente con aspectos evaluados en nivel 1 (presente) y 1 (funcionando); 2 (presente) y 1 (funcionando).</v>
      </c>
      <c r="J4" s="110" t="s">
        <v>296</v>
      </c>
      <c r="K4" s="110">
        <f>+IF(ISBLANK(VLOOKUP(A4,'Ambiente de Control'!$B$24:$F$235,5,0)),"",VLOOKUP(A4,'Ambiente de Control'!$B$24:$F$235,5,0))</f>
        <v>3</v>
      </c>
      <c r="L4" s="110">
        <f>+IF(ISBLANK(VLOOKUP(A4,'Ambiente de Control'!$B$24:$K$235,9,0)),"",VLOOKUP(A4,'Ambiente de Control'!$B$24:$K$235,9,0))</f>
        <v>3</v>
      </c>
      <c r="M4" s="110">
        <f t="shared" si="3"/>
        <v>1</v>
      </c>
      <c r="N4" s="110">
        <f t="shared" si="4"/>
        <v>1</v>
      </c>
      <c r="O4" s="124" t="s">
        <v>33</v>
      </c>
      <c r="P4" s="123" t="s">
        <v>302</v>
      </c>
      <c r="Q4" s="123"/>
      <c r="R4" s="110"/>
      <c r="S4" s="110"/>
    </row>
    <row r="5" spans="1:19" ht="12.75" customHeight="1" x14ac:dyDescent="0.2">
      <c r="A5" s="110" t="s">
        <v>303</v>
      </c>
      <c r="B5" s="110" t="str">
        <f t="shared" si="0"/>
        <v>1</v>
      </c>
      <c r="C5" s="110" t="str">
        <f>+MID(VLOOKUP(A5,'Ambiente de Control'!$B$21:$C$235,2,0),4,LEN(VLOOKUP(A5,'Ambiente de Control'!$B$21:$C$235,2,0))-4)</f>
        <v xml:space="preserve"> La evaluación de las acciones transversales de integridad, mediante el monitoreo permanente de los riesgos de corrupción.</v>
      </c>
      <c r="D5" s="110" t="s">
        <v>295</v>
      </c>
      <c r="E5" s="110" t="str">
        <f>+VLOOKUP(A5,'Ambiente de Control'!$B$21:$D$235,3,0)</f>
        <v>Dimensión Talento Humano
Política de Integridad</v>
      </c>
      <c r="F5" s="110" t="str">
        <f>+VLOOKUP(A5,'Ambiente de Control'!$B$21:$K$235,10,0)</f>
        <v>Mantenimiento del control</v>
      </c>
      <c r="G5" s="126">
        <f>+VLOOKUP(A5,'Ambiente de Control'!$B$21:$O$235,13,0)</f>
        <v>60.06691</v>
      </c>
      <c r="H5" s="121">
        <f t="shared" si="1"/>
        <v>4</v>
      </c>
      <c r="I5" s="110" t="str">
        <f t="shared" si="2"/>
        <v>Cuando en el análisis de los requerimientos en los diferenes componentes del MECI se cuente con aspectos evaluados en nivel 1 (presente) y 1 (funcionando); 2 (presente) y 1 (funcionando).</v>
      </c>
      <c r="J5" s="110" t="s">
        <v>296</v>
      </c>
      <c r="K5" s="110">
        <f>+IF(ISBLANK(VLOOKUP(A5,'Ambiente de Control'!$B$24:$F$235,5,0)),"",VLOOKUP(A5,'Ambiente de Control'!$B$24:$F$235,5,0))</f>
        <v>3</v>
      </c>
      <c r="L5" s="110">
        <f>+IF(ISBLANK(VLOOKUP(A5,'Ambiente de Control'!$B$24:$K$235,9,0)),"",VLOOKUP(A5,'Ambiente de Control'!$B$24:$K$235,9,0))</f>
        <v>3</v>
      </c>
      <c r="M5" s="110">
        <f t="shared" si="3"/>
        <v>1</v>
      </c>
      <c r="N5" s="110">
        <f t="shared" si="4"/>
        <v>1</v>
      </c>
      <c r="O5" s="110"/>
      <c r="P5" s="110"/>
    </row>
    <row r="6" spans="1:19" ht="12.75" customHeight="1" x14ac:dyDescent="0.2">
      <c r="A6" s="110" t="s">
        <v>304</v>
      </c>
      <c r="B6" s="110" t="str">
        <f t="shared" si="0"/>
        <v>1</v>
      </c>
      <c r="C6" s="110"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10" t="s">
        <v>295</v>
      </c>
      <c r="E6" s="110" t="str">
        <f>+VLOOKUP(A6,'Ambiente de Control'!$B$21:$D$235,3,0)</f>
        <v>Dimensión Direccionamiento Estratégico y Planeación
Plan Anticorrupción y de Atención al Ciudadano</v>
      </c>
      <c r="F6" s="110" t="str">
        <f>+VLOOKUP(A6,'Ambiente de Control'!$B$21:$K$235,10,0)</f>
        <v>Mantenimiento del control</v>
      </c>
      <c r="G6" s="120">
        <f>+VLOOKUP(A6,'Ambiente de Control'!$B$21:$O$235,13,0)</f>
        <v>60.073568999999999</v>
      </c>
      <c r="H6" s="121">
        <f t="shared" si="1"/>
        <v>5</v>
      </c>
      <c r="I6" s="110" t="str">
        <f t="shared" si="2"/>
        <v>Cuando en el análisis de los requerimientos en los diferenes componentes del MECI se cuente con aspectos evaluados en nivel 1 (presente) y 1 (funcionando); 2 (presente) y 1 (funcionando).</v>
      </c>
      <c r="J6" s="110" t="s">
        <v>296</v>
      </c>
      <c r="K6" s="110">
        <f>+IF(ISBLANK(VLOOKUP(A6,'Ambiente de Control'!$B$24:$F$235,5,0)),"",VLOOKUP(A6,'Ambiente de Control'!$B$24:$F$235,5,0))</f>
        <v>1</v>
      </c>
      <c r="L6" s="110" t="str">
        <f>+IF(ISBLANK(VLOOKUP(A6,'Ambiente de Control'!$B$24:$K$235,9,0)),"",VLOOKUP(A6,'Ambiente de Control'!$B$24:$K$235,9,0))</f>
        <v>2.0</v>
      </c>
      <c r="M6" s="110">
        <f t="shared" si="3"/>
        <v>1</v>
      </c>
      <c r="N6" s="110">
        <f t="shared" si="4"/>
        <v>1</v>
      </c>
      <c r="O6" s="110"/>
      <c r="P6" s="110"/>
    </row>
    <row r="7" spans="1:19" ht="12.75" customHeight="1" x14ac:dyDescent="0.2">
      <c r="A7" s="110" t="s">
        <v>305</v>
      </c>
      <c r="B7" s="110" t="str">
        <f t="shared" si="0"/>
        <v>2</v>
      </c>
      <c r="C7" s="110"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Institucional de Gestión y Desempeño)</v>
      </c>
      <c r="D7" s="110" t="s">
        <v>295</v>
      </c>
      <c r="E7" s="110" t="str">
        <f>+VLOOKUP(A7,'Ambiente de Control'!$B$21:$D$235,3,0)</f>
        <v>Dimensión Control Interno
Política de Control Interno</v>
      </c>
      <c r="F7" s="110" t="str">
        <f>+VLOOKUP(A7,'Ambiente de Control'!$B$21:$K$235,10,0)</f>
        <v>Mantenimiento del control</v>
      </c>
      <c r="G7" s="120">
        <f>+VLOOKUP(A7,'Ambiente de Control'!$B$21:$O$235,13,0)</f>
        <v>60.088965299999998</v>
      </c>
      <c r="H7" s="121">
        <f t="shared" si="1"/>
        <v>6</v>
      </c>
      <c r="I7" s="110" t="str">
        <f t="shared" si="2"/>
        <v>Cuando en el análisis de los requerimientos en los diferenes componentes del MECI se cuente con aspectos evaluados en nivel 1 (presente) y 1 (funcionando); 2 (presente) y 1 (funcionando).</v>
      </c>
      <c r="J7" s="110" t="s">
        <v>306</v>
      </c>
      <c r="K7" s="110">
        <f>+IF(ISBLANK(VLOOKUP(A7,'Ambiente de Control'!$B$24:$F$235,5,0)),"",VLOOKUP(A7,'Ambiente de Control'!$B$24:$F$235,5,0))</f>
        <v>3</v>
      </c>
      <c r="L7" s="110">
        <f>+IF(ISBLANK(VLOOKUP(A7,'Ambiente de Control'!$B$24:$K$235,9,0)),"",VLOOKUP(A7,'Ambiente de Control'!$B$24:$K$235,9,0))</f>
        <v>3</v>
      </c>
      <c r="M7" s="110">
        <f t="shared" si="3"/>
        <v>1</v>
      </c>
      <c r="N7" s="110">
        <f t="shared" si="4"/>
        <v>1</v>
      </c>
      <c r="O7" s="110"/>
      <c r="P7" s="110"/>
    </row>
    <row r="8" spans="1:19" ht="12.75" customHeight="1" x14ac:dyDescent="0.2">
      <c r="A8" s="110" t="s">
        <v>307</v>
      </c>
      <c r="B8" s="110" t="str">
        <f t="shared" si="0"/>
        <v>2</v>
      </c>
      <c r="C8" s="110" t="str">
        <f>+MID(VLOOKUP(A8,'Ambiente de Control'!$B$21:$C$235,2,0),4,LEN(VLOOKUP(A8,'Ambiente de Control'!$B$21:$C$235,2,0))-4)</f>
        <v xml:space="preserve"> Definición y documentación del Esquema de Líneas de Defens</v>
      </c>
      <c r="D8" s="110" t="s">
        <v>295</v>
      </c>
      <c r="E8" s="110" t="str">
        <f>+VLOOKUP(A8,'Ambiente de Control'!$B$21:$D$235,3,0)</f>
        <v>Dimensión Control Interno
Política de Control Interno
Líneas de defensa</v>
      </c>
      <c r="F8" s="110" t="str">
        <f>+VLOOKUP(A8,'Ambiente de Control'!$B$21:$K$235,10,0)</f>
        <v>Mantenimiento del control</v>
      </c>
      <c r="G8" s="120">
        <f>+VLOOKUP(A8,'Ambiente de Control'!$B$21:$O$235,13,0)</f>
        <v>60.098965300000003</v>
      </c>
      <c r="H8" s="121">
        <f t="shared" si="1"/>
        <v>7</v>
      </c>
      <c r="I8" s="110" t="str">
        <f t="shared" si="2"/>
        <v>Cuando en el análisis de los requerimientos en los diferenes componentes del MECI se cuente con aspectos evaluados en nivel 1 (presente) y 1 (funcionando); 2 (presente) y 1 (funcionando).</v>
      </c>
      <c r="J8" s="110" t="s">
        <v>306</v>
      </c>
      <c r="K8" s="110">
        <f>+IF(ISBLANK(VLOOKUP(A8,'Ambiente de Control'!$B$24:$F$235,5,0)),"",VLOOKUP(A8,'Ambiente de Control'!$B$24:$F$235,5,0))</f>
        <v>3</v>
      </c>
      <c r="L8" s="110">
        <f>+IF(ISBLANK(VLOOKUP(A8,'Ambiente de Control'!$B$24:$K$235,9,0)),"",VLOOKUP(A8,'Ambiente de Control'!$B$24:$K$235,9,0))</f>
        <v>3</v>
      </c>
      <c r="M8" s="110">
        <f t="shared" si="3"/>
        <v>1</v>
      </c>
      <c r="N8" s="110">
        <f t="shared" si="4"/>
        <v>1</v>
      </c>
      <c r="O8" s="110"/>
      <c r="P8" s="110"/>
    </row>
    <row r="9" spans="1:19" ht="12.75" customHeight="1" x14ac:dyDescent="0.2">
      <c r="A9" s="110" t="s">
        <v>308</v>
      </c>
      <c r="B9" s="110" t="str">
        <f t="shared" si="0"/>
        <v>2</v>
      </c>
      <c r="C9" s="110" t="str">
        <f>+MID(VLOOKUP(A9,'Ambiente de Control'!$B$21:$C$235,2,0),4,LEN(VLOOKUP(A9,'Ambiente de Control'!$B$21:$C$235,2,0))-4)</f>
        <v xml:space="preserve"> Definición de líneas de reporte en temas clave para la toma de decisiones, atendiendo el Esquema de Líneas de Defens</v>
      </c>
      <c r="D9" s="110" t="s">
        <v>295</v>
      </c>
      <c r="E9" s="110" t="str">
        <f>+VLOOKUP(A9,'Ambiente de Control'!$B$21:$D$235,3,0)</f>
        <v>Dimensión Control Interno
Política de Control Interno
Línea de Defensa
Dimensión de Información y Comunicación</v>
      </c>
      <c r="F9" s="110" t="str">
        <f>+VLOOKUP(A9,'Ambiente de Control'!$B$21:$K$235,10,0)</f>
        <v>Mantenimiento del control</v>
      </c>
      <c r="G9" s="120">
        <f>+VLOOKUP(A9,'Ambiente de Control'!$B$21:$O$235,13,0)</f>
        <v>60.156979999999997</v>
      </c>
      <c r="H9" s="121">
        <f t="shared" si="1"/>
        <v>8</v>
      </c>
      <c r="I9" s="110" t="str">
        <f t="shared" si="2"/>
        <v>Cuando en el análisis de los requerimientos en los diferenes componentes del MECI se cuente con aspectos evaluados en nivel 1 (presente) y 1 (funcionando); 2 (presente) y 1 (funcionando).</v>
      </c>
      <c r="J9" s="110" t="s">
        <v>306</v>
      </c>
      <c r="K9" s="110">
        <f>+IF(ISBLANK(VLOOKUP(A9,'Ambiente de Control'!$B$24:$F$235,5,0)),"",VLOOKUP(A9,'Ambiente de Control'!$B$24:$F$235,5,0))</f>
        <v>3</v>
      </c>
      <c r="L9" s="110">
        <f>+IF(ISBLANK(VLOOKUP(A9,'Ambiente de Control'!$B$24:$K$235,9,0)),"",VLOOKUP(A9,'Ambiente de Control'!$B$24:$K$235,9,0))</f>
        <v>3</v>
      </c>
      <c r="M9" s="110">
        <f t="shared" si="3"/>
        <v>1</v>
      </c>
      <c r="N9" s="110">
        <f t="shared" si="4"/>
        <v>1</v>
      </c>
      <c r="O9" s="110"/>
      <c r="P9" s="110"/>
    </row>
    <row r="10" spans="1:19" ht="12.75" customHeight="1" x14ac:dyDescent="0.2">
      <c r="A10" s="110" t="s">
        <v>309</v>
      </c>
      <c r="B10" s="110" t="str">
        <f t="shared" si="0"/>
        <v>3</v>
      </c>
      <c r="C10" s="110"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10" t="s">
        <v>295</v>
      </c>
      <c r="E10" s="110" t="str">
        <f>+VLOOKUP(A10,'Ambiente de Control'!$B$21:$D$235,3,0)</f>
        <v>Dimensión de Direccionamiento Estratégico y Planeación
Política de Planeación Institucional 
Dimensión Control Interno</v>
      </c>
      <c r="F10" s="110" t="str">
        <f>+VLOOKUP(A10,'Ambiente de Control'!$B$21:$K$235,10,0)</f>
        <v>Mantenimiento del control</v>
      </c>
      <c r="G10" s="120">
        <f>+VLOOKUP(A10,'Ambiente de Control'!$B$21:$O$235,13,0)</f>
        <v>60.289650000000002</v>
      </c>
      <c r="H10" s="121">
        <f t="shared" si="1"/>
        <v>9</v>
      </c>
      <c r="I10" s="110" t="str">
        <f t="shared" si="2"/>
        <v>Cuando en el análisis de los requerimientos en los diferenes componentes del MECI se cuente con aspectos evaluados en nivel 1 (presente) y 1 (funcionando); 2 (presente) y 1 (funcionando).</v>
      </c>
      <c r="J10" s="110" t="s">
        <v>310</v>
      </c>
      <c r="K10" s="110">
        <f>+IF(ISBLANK(VLOOKUP(A10,'Ambiente de Control'!$B$24:$F$235,5,0)),"",VLOOKUP(A10,'Ambiente de Control'!$B$24:$F$235,5,0))</f>
        <v>3</v>
      </c>
      <c r="L10" s="110">
        <f>+IF(ISBLANK(VLOOKUP(A10,'Ambiente de Control'!$B$24:$K$235,9,0)),"",VLOOKUP(A10,'Ambiente de Control'!$B$24:$K$235,9,0))</f>
        <v>3</v>
      </c>
      <c r="M10" s="110">
        <f t="shared" si="3"/>
        <v>1</v>
      </c>
      <c r="N10" s="110">
        <f t="shared" si="4"/>
        <v>1</v>
      </c>
      <c r="O10" s="110"/>
      <c r="P10" s="110"/>
    </row>
    <row r="11" spans="1:19" ht="12.75" customHeight="1" x14ac:dyDescent="0.2">
      <c r="A11" s="110" t="s">
        <v>311</v>
      </c>
      <c r="B11" s="110" t="str">
        <f t="shared" si="0"/>
        <v>3</v>
      </c>
      <c r="C11" s="110"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10" t="s">
        <v>295</v>
      </c>
      <c r="E11" s="110" t="str">
        <f>+VLOOKUP(A11,'Ambiente de Control'!$B$21:$D$235,3,0)</f>
        <v>Dimensión Evaluación de Resultados 
Política de Seguimiento y Evaluación al Desempeño Institucional
Dimensión Control Interno
Líneas de defensa</v>
      </c>
      <c r="F11" s="110" t="str">
        <f>+VLOOKUP(A11,'Ambiente de Control'!$B$21:$K$235,10,0)</f>
        <v>Mantenimiento del control</v>
      </c>
      <c r="G11" s="120">
        <f>+VLOOKUP(A11,'Ambiente de Control'!$B$21:$O$235,13,0)</f>
        <v>60.489649999999997</v>
      </c>
      <c r="H11" s="121">
        <f t="shared" si="1"/>
        <v>11</v>
      </c>
      <c r="I11" s="110" t="str">
        <f t="shared" si="2"/>
        <v>Cuando en el análisis de los requerimientos en los diferenes componentes del MECI se cuente con aspectos evaluados en nivel 1 (presente) y 1 (funcionando); 2 (presente) y 1 (funcionando).</v>
      </c>
      <c r="J11" s="110" t="s">
        <v>310</v>
      </c>
      <c r="K11" s="110">
        <f>+IF(ISBLANK(VLOOKUP(A11,'Ambiente de Control'!$B$24:$F$235,5,0)),"",VLOOKUP(A11,'Ambiente de Control'!$B$24:$F$235,5,0))</f>
        <v>3</v>
      </c>
      <c r="L11" s="110">
        <f>+IF(ISBLANK(VLOOKUP(A11,'Ambiente de Control'!$B$24:$K$235,9,0)),"",VLOOKUP(A11,'Ambiente de Control'!$B$24:$K$235,9,0))</f>
        <v>3</v>
      </c>
      <c r="M11" s="110">
        <f t="shared" si="3"/>
        <v>1</v>
      </c>
      <c r="N11" s="110">
        <f t="shared" si="4"/>
        <v>1</v>
      </c>
      <c r="O11" s="110"/>
      <c r="P11" s="110"/>
    </row>
    <row r="12" spans="1:19" ht="12.75" customHeight="1" x14ac:dyDescent="0.2">
      <c r="A12" s="110" t="s">
        <v>312</v>
      </c>
      <c r="B12" s="110" t="str">
        <f t="shared" si="0"/>
        <v>3</v>
      </c>
      <c r="C12" s="110" t="str">
        <f>+MID(VLOOKUP(A12,'Ambiente de Control'!$B$21:$C$235,2,0),4,LEN(VLOOKUP(A12,'Ambiente de Control'!$B$21:$C$235,2,0))-4)</f>
        <v xml:space="preserve"> La Alta Dirección frente a la política de Administración del Riesgo define los niveles de aceptación del riesgo, teniendo en cuenta cada uno de los objetivos establecidos.</v>
      </c>
      <c r="D12" s="110" t="s">
        <v>295</v>
      </c>
      <c r="E12" s="110" t="str">
        <f>+VLOOKUP(A12,'Ambiente de Control'!$B$21:$D$235,3,0)</f>
        <v>Dimensión Control Interno
Política de Control Interno
Línea Estratégica</v>
      </c>
      <c r="F12" s="110" t="str">
        <f>+VLOOKUP(A12,'Ambiente de Control'!$B$21:$K$235,10,0)</f>
        <v>Mantenimiento del control</v>
      </c>
      <c r="G12" s="120">
        <f>+VLOOKUP(A12,'Ambiente de Control'!$B$21:$O$235,13,0)</f>
        <v>60.389653000000003</v>
      </c>
      <c r="H12" s="121">
        <f t="shared" si="1"/>
        <v>10</v>
      </c>
      <c r="I12" s="110" t="str">
        <f t="shared" si="2"/>
        <v>Cuando en el análisis de los requerimientos en los diferenes componentes del MECI se cuente con aspectos evaluados en nivel 1 (presente) y 1 (funcionando); 2 (presente) y 1 (funcionando).</v>
      </c>
      <c r="J12" s="110" t="s">
        <v>310</v>
      </c>
      <c r="K12" s="110">
        <f>+IF(ISBLANK(VLOOKUP(A12,'Ambiente de Control'!$B$24:$F$235,5,0)),"",VLOOKUP(A12,'Ambiente de Control'!$B$24:$F$235,5,0))</f>
        <v>3</v>
      </c>
      <c r="L12" s="110">
        <f>+IF(ISBLANK(VLOOKUP(A12,'Ambiente de Control'!$B$24:$K$235,9,0)),"",VLOOKUP(A12,'Ambiente de Control'!$B$24:$K$235,9,0))</f>
        <v>3</v>
      </c>
      <c r="M12" s="110">
        <f t="shared" si="3"/>
        <v>1</v>
      </c>
      <c r="N12" s="110">
        <f t="shared" si="4"/>
        <v>1</v>
      </c>
      <c r="O12" s="110"/>
      <c r="P12" s="110"/>
    </row>
    <row r="13" spans="1:19" ht="12.75" customHeight="1" x14ac:dyDescent="0.2">
      <c r="A13" s="110" t="s">
        <v>313</v>
      </c>
      <c r="B13" s="110" t="str">
        <f t="shared" si="0"/>
        <v>4</v>
      </c>
      <c r="C13" s="110" t="str">
        <f>+MID(VLOOKUP(A13,'Ambiente de Control'!$B$21:$C$235,2,0),4,LEN(VLOOKUP(A13,'Ambiente de Control'!$B$21:$C$235,2,0))-4)</f>
        <v xml:space="preserve"> Evaluación de la Planeación Estratégica del Talento Humano</v>
      </c>
      <c r="D13" s="110" t="s">
        <v>295</v>
      </c>
      <c r="E13" s="110" t="str">
        <f>+VLOOKUP(A13,'Ambiente de Control'!$B$21:$D$235,3,0)</f>
        <v>Dimensión de Talento Humano
Política Gestión Estratégica del Talento Humano
Dimensión de Control Interno
Líneas de Defensa</v>
      </c>
      <c r="F13" s="110" t="str">
        <f>+VLOOKUP(A13,'Ambiente de Control'!$B$21:$K$235,10,0)</f>
        <v>Mantenimiento del control</v>
      </c>
      <c r="G13" s="120">
        <f>+VLOOKUP(A13,'Ambiente de Control'!$B$21:$O$235,13,0)</f>
        <v>60.589649999999999</v>
      </c>
      <c r="H13" s="121">
        <f t="shared" si="1"/>
        <v>12</v>
      </c>
      <c r="I13" s="110" t="str">
        <f t="shared" si="2"/>
        <v>Cuando en el análisis de los requerimientos en los diferenes componentes del MECI se cuente con aspectos evaluados en nivel 1 (presente) y 1 (funcionando); 2 (presente) y 1 (funcionando).</v>
      </c>
      <c r="J13" s="110" t="s">
        <v>314</v>
      </c>
      <c r="K13" s="110">
        <f>+IF(ISBLANK(VLOOKUP(A13,'Ambiente de Control'!$B$24:$F$235,5,0)),"",VLOOKUP(A13,'Ambiente de Control'!$B$24:$F$235,5,0))</f>
        <v>3</v>
      </c>
      <c r="L13" s="110">
        <f>+IF(ISBLANK(VLOOKUP(A13,'Ambiente de Control'!$B$24:$K$235,9,0)),"",VLOOKUP(A13,'Ambiente de Control'!$B$24:$K$235,9,0))</f>
        <v>3</v>
      </c>
      <c r="M13" s="110">
        <f t="shared" si="3"/>
        <v>1</v>
      </c>
      <c r="N13" s="110">
        <f t="shared" si="4"/>
        <v>1</v>
      </c>
      <c r="O13" s="110"/>
      <c r="P13" s="110"/>
    </row>
    <row r="14" spans="1:19" ht="12.75" customHeight="1" x14ac:dyDescent="0.2">
      <c r="A14" s="110" t="s">
        <v>315</v>
      </c>
      <c r="B14" s="110" t="str">
        <f t="shared" si="0"/>
        <v>4</v>
      </c>
      <c r="C14" s="110" t="str">
        <f>+MID(VLOOKUP(A14,'Ambiente de Control'!$B$21:$C$235,2,0),4,LEN(VLOOKUP(A14,'Ambiente de Control'!$B$21:$C$235,2,0))-4)</f>
        <v xml:space="preserve"> Evaluación de las actividades relacionadas con el Ingreso del personal</v>
      </c>
      <c r="D14" s="110" t="s">
        <v>295</v>
      </c>
      <c r="E14" s="110" t="str">
        <f>+VLOOKUP(A14,'Ambiente de Control'!$B$21:$D$235,3,0)</f>
        <v>Dimensión de Talento Humano
Política Gestión Estratégica del Talento Humano
Dimensión de Control Interno
Líneas de Defensa</v>
      </c>
      <c r="F14" s="110" t="str">
        <f>+VLOOKUP(A14,'Ambiente de Control'!$B$21:$K$235,10,0)</f>
        <v>Mantenimiento del control</v>
      </c>
      <c r="G14" s="120">
        <f>+VLOOKUP(A14,'Ambiente de Control'!$B$21:$O$235,13,0)</f>
        <v>60.68965</v>
      </c>
      <c r="H14" s="121">
        <f t="shared" si="1"/>
        <v>13</v>
      </c>
      <c r="I14" s="110" t="str">
        <f t="shared" si="2"/>
        <v>Cuando en el análisis de los requerimientos en los diferenes componentes del MECI se cuente con aspectos evaluados en nivel 1 (presente) y 1 (funcionando); 2 (presente) y 1 (funcionando).</v>
      </c>
      <c r="J14" s="110" t="s">
        <v>314</v>
      </c>
      <c r="K14" s="110">
        <f>+IF(ISBLANK(VLOOKUP(A14,'Ambiente de Control'!$B$24:$F$235,5,0)),"",VLOOKUP(A14,'Ambiente de Control'!$B$24:$F$235,5,0))</f>
        <v>3</v>
      </c>
      <c r="L14" s="110">
        <f>+IF(ISBLANK(VLOOKUP(A14,'Ambiente de Control'!$B$24:$K$235,9,0)),"",VLOOKUP(A14,'Ambiente de Control'!$B$24:$K$235,9,0))</f>
        <v>3</v>
      </c>
      <c r="M14" s="110">
        <f t="shared" si="3"/>
        <v>1</v>
      </c>
      <c r="N14" s="110">
        <f t="shared" si="4"/>
        <v>1</v>
      </c>
      <c r="O14" s="110"/>
      <c r="P14" s="110"/>
    </row>
    <row r="15" spans="1:19" ht="12.75" customHeight="1" x14ac:dyDescent="0.2">
      <c r="A15" s="110" t="s">
        <v>316</v>
      </c>
      <c r="B15" s="110" t="str">
        <f t="shared" si="0"/>
        <v>4</v>
      </c>
      <c r="C15" s="110" t="str">
        <f>+MID(VLOOKUP(A15,'Ambiente de Control'!$B$21:$C$235,2,0),4,LEN(VLOOKUP(A15,'Ambiente de Control'!$B$21:$C$235,2,0))-4)</f>
        <v xml:space="preserve"> Evaluación de las actividades relacionadas con la permanencia del personal</v>
      </c>
      <c r="D15" s="110" t="s">
        <v>295</v>
      </c>
      <c r="E15" s="110" t="str">
        <f>+VLOOKUP(A15,'Ambiente de Control'!$B$21:$D$235,3,0)</f>
        <v>Dimensión de Talento Humano
Política Gestión Estratégica del Talento Humano
Dimensión de Control Interno
Líneas de Defensa</v>
      </c>
      <c r="F15" s="110" t="str">
        <f>+VLOOKUP(A15,'Ambiente de Control'!$B$21:$K$235,10,0)</f>
        <v>Mantenimiento del control</v>
      </c>
      <c r="G15" s="120">
        <f>+VLOOKUP(A15,'Ambiente de Control'!$B$21:$O$235,13,0)</f>
        <v>60.789650000000002</v>
      </c>
      <c r="H15" s="121">
        <f t="shared" si="1"/>
        <v>14</v>
      </c>
      <c r="I15" s="110" t="str">
        <f t="shared" si="2"/>
        <v>Cuando en el análisis de los requerimientos en los diferenes componentes del MECI se cuente con aspectos evaluados en nivel 1 (presente) y 1 (funcionando); 2 (presente) y 1 (funcionando).</v>
      </c>
      <c r="J15" s="110" t="s">
        <v>314</v>
      </c>
      <c r="K15" s="110">
        <f>+IF(ISBLANK(VLOOKUP(A15,'Ambiente de Control'!$B$24:$F$235,5,0)),"",VLOOKUP(A15,'Ambiente de Control'!$B$24:$F$235,5,0))</f>
        <v>3</v>
      </c>
      <c r="L15" s="110">
        <f>+IF(ISBLANK(VLOOKUP(A15,'Ambiente de Control'!$B$24:$K$235,9,0)),"",VLOOKUP(A15,'Ambiente de Control'!$B$24:$K$235,9,0))</f>
        <v>3</v>
      </c>
      <c r="M15" s="110">
        <f t="shared" si="3"/>
        <v>1</v>
      </c>
      <c r="N15" s="110">
        <f t="shared" si="4"/>
        <v>1</v>
      </c>
      <c r="O15" s="110"/>
      <c r="P15" s="110"/>
    </row>
    <row r="16" spans="1:19" ht="12.75" customHeight="1" x14ac:dyDescent="0.2">
      <c r="A16" s="110" t="s">
        <v>317</v>
      </c>
      <c r="B16" s="110" t="str">
        <f t="shared" si="0"/>
        <v>4</v>
      </c>
      <c r="C16" s="110" t="str">
        <f>+MID(VLOOKUP(A16,'Ambiente de Control'!$B$21:$C$235,2,0),4,LEN(VLOOKUP(A16,'Ambiente de Control'!$B$21:$C$235,2,0))-4)</f>
        <v xml:space="preserve"> Analizar si se cuenta con políticas claras y comunicadas relacionadas con la responsabilidad de cada servidor sobre el desarrollo y mantenimiento del control interno (1a línea de defensa</v>
      </c>
      <c r="D16" s="110" t="s">
        <v>295</v>
      </c>
      <c r="E16" s="110" t="str">
        <f>+VLOOKUP(A16,'Ambiente de Control'!$B$21:$D$235,3,0)</f>
        <v>Dimensión de Talento Humano
Política Gestión Estratégica del Talento Humano
Dimensión de Control Interno
Líneas de Defensa</v>
      </c>
      <c r="F16" s="110" t="str">
        <f>+VLOOKUP(A16,'Ambiente de Control'!$B$21:$K$235,10,0)</f>
        <v>Mantenimiento del control</v>
      </c>
      <c r="G16" s="120">
        <f>+VLOOKUP(A16,'Ambiente de Control'!$B$21:$O$235,13,0)</f>
        <v>60.889650000000003</v>
      </c>
      <c r="H16" s="121">
        <f t="shared" si="1"/>
        <v>15</v>
      </c>
      <c r="I16" s="110" t="str">
        <f t="shared" si="2"/>
        <v>Cuando en el análisis de los requerimientos en los diferenes componentes del MECI se cuente con aspectos evaluados en nivel 1 (presente) y 1 (funcionando); 2 (presente) y 1 (funcionando).</v>
      </c>
      <c r="J16" s="110" t="s">
        <v>314</v>
      </c>
      <c r="K16" s="110">
        <f>+IF(ISBLANK(VLOOKUP(A16,'Ambiente de Control'!$B$24:$F$235,5,0)),"",VLOOKUP(A16,'Ambiente de Control'!$B$24:$F$235,5,0))</f>
        <v>3</v>
      </c>
      <c r="L16" s="110">
        <f>+IF(ISBLANK(VLOOKUP(A16,'Ambiente de Control'!$B$24:$K$235,9,0)),"",VLOOKUP(A16,'Ambiente de Control'!$B$24:$K$235,9,0))</f>
        <v>3</v>
      </c>
      <c r="M16" s="110">
        <f t="shared" si="3"/>
        <v>1</v>
      </c>
      <c r="N16" s="110">
        <f t="shared" si="4"/>
        <v>1</v>
      </c>
      <c r="O16" s="110"/>
      <c r="P16" s="110"/>
    </row>
    <row r="17" spans="1:16" ht="12.75" customHeight="1" x14ac:dyDescent="0.2">
      <c r="A17" s="110" t="s">
        <v>318</v>
      </c>
      <c r="B17" s="110" t="str">
        <f t="shared" si="0"/>
        <v>4</v>
      </c>
      <c r="C17" s="110" t="str">
        <f>+MID(VLOOKUP(A17,'Ambiente de Control'!$B$21:$C$235,2,0),4,LEN(VLOOKUP(A17,'Ambiente de Control'!$B$21:$C$235,2,0))-4)</f>
        <v xml:space="preserve"> Evaluación de las actividades relacionadas con el retiro del personal</v>
      </c>
      <c r="D17" s="110" t="s">
        <v>295</v>
      </c>
      <c r="E17" s="110" t="str">
        <f>+VLOOKUP(A17,'Ambiente de Control'!$B$21:$D$235,3,0)</f>
        <v>Dimensión de Talento Humano
Política Gestión Estratégica del Talento Humano
Dimensión de Control Interno
Líneas de Defensa</v>
      </c>
      <c r="F17" s="110" t="str">
        <f>+VLOOKUP(A17,'Ambiente de Control'!$B$21:$K$235,10,0)</f>
        <v>Mantenimiento del control</v>
      </c>
      <c r="G17" s="125">
        <f>+VLOOKUP(A17,'Ambiente de Control'!$B$21:$O$235,13,0)</f>
        <v>60.989649999999997</v>
      </c>
      <c r="H17" s="121">
        <f t="shared" si="1"/>
        <v>16</v>
      </c>
      <c r="I17" s="110" t="str">
        <f t="shared" si="2"/>
        <v>Cuando en el análisis de los requerimientos en los diferenes componentes del MECI se cuente con aspectos evaluados en nivel 1 (presente) y 1 (funcionando); 2 (presente) y 1 (funcionando).</v>
      </c>
      <c r="J17" s="110" t="s">
        <v>314</v>
      </c>
      <c r="K17" s="110">
        <f>+IF(ISBLANK(VLOOKUP(A17,'Ambiente de Control'!$B$24:$F$235,5,0)),"",VLOOKUP(A17,'Ambiente de Control'!$B$24:$F$235,5,0))</f>
        <v>3</v>
      </c>
      <c r="L17" s="110">
        <f>+IF(ISBLANK(VLOOKUP(A17,'Ambiente de Control'!$B$24:$K$235,9,0)),"",VLOOKUP(A17,'Ambiente de Control'!$B$24:$K$235,9,0))</f>
        <v>3</v>
      </c>
      <c r="M17" s="110">
        <f t="shared" si="3"/>
        <v>1</v>
      </c>
      <c r="N17" s="110">
        <f t="shared" si="4"/>
        <v>1</v>
      </c>
      <c r="O17" s="110"/>
      <c r="P17" s="110"/>
    </row>
    <row r="18" spans="1:16" ht="12.75" customHeight="1" x14ac:dyDescent="0.2">
      <c r="A18" s="110" t="s">
        <v>319</v>
      </c>
      <c r="B18" s="110" t="str">
        <f t="shared" si="0"/>
        <v>4</v>
      </c>
      <c r="C18" s="110" t="str">
        <f>+MID(VLOOKUP(A18,'Ambiente de Control'!$B$21:$C$235,2,0),4,LEN(VLOOKUP(A18,'Ambiente de Control'!$B$21:$C$235,2,0))-4)</f>
        <v xml:space="preserve"> Evaluar el impacto del Plan Institucional de Capacitación - PI</v>
      </c>
      <c r="D18" s="110" t="s">
        <v>295</v>
      </c>
      <c r="E18" s="110" t="str">
        <f>+VLOOKUP(A18,'Ambiente de Control'!$B$21:$D$235,3,0)</f>
        <v>Dimensión de Talento Humano
Política Gestión Estratégica del Talento Humano
Dimensión de Control Interno
Líneas de Defensa</v>
      </c>
      <c r="F18" s="110" t="str">
        <f>+VLOOKUP(A18,'Ambiente de Control'!$B$21:$K$235,10,0)</f>
        <v>Mantenimiento del control</v>
      </c>
      <c r="G18" s="126">
        <f>+VLOOKUP(A18,'Ambiente de Control'!$B$21:$O$235,13,0)</f>
        <v>60.989652</v>
      </c>
      <c r="H18" s="121">
        <f t="shared" si="1"/>
        <v>17</v>
      </c>
      <c r="I18" s="110" t="str">
        <f t="shared" si="2"/>
        <v>Cuando en el análisis de los requerimientos en los diferenes componentes del MECI se cuente con aspectos evaluados en nivel 1 (presente) y 1 (funcionando); 2 (presente) y 1 (funcionando).</v>
      </c>
      <c r="J18" s="110" t="s">
        <v>314</v>
      </c>
      <c r="K18" s="110">
        <f>+IF(ISBLANK(VLOOKUP(A18,'Ambiente de Control'!$B$24:$F$235,5,0)),"",VLOOKUP(A18,'Ambiente de Control'!$B$24:$F$235,5,0))</f>
        <v>3</v>
      </c>
      <c r="L18" s="110">
        <f>+IF(ISBLANK(VLOOKUP(A18,'Ambiente de Control'!$B$24:$K$235,9,0)),"",VLOOKUP(A18,'Ambiente de Control'!$B$24:$K$235,9,0))</f>
        <v>3</v>
      </c>
      <c r="M18" s="110">
        <f t="shared" si="3"/>
        <v>1</v>
      </c>
      <c r="N18" s="110">
        <f t="shared" si="4"/>
        <v>1</v>
      </c>
      <c r="O18" s="110"/>
      <c r="P18" s="110"/>
    </row>
    <row r="19" spans="1:16" ht="12.75" customHeight="1" x14ac:dyDescent="0.2">
      <c r="A19" s="110" t="s">
        <v>320</v>
      </c>
      <c r="B19" s="110" t="str">
        <f t="shared" si="0"/>
        <v>4</v>
      </c>
      <c r="C19" s="110" t="str">
        <f>+MID(VLOOKUP(A19,'Ambiente de Control'!$B$21:$C$235,2,0),4,LEN(VLOOKUP(A19,'Ambiente de Control'!$B$21:$C$235,2,0))-4)</f>
        <v xml:space="preserve"> Evaluación frente a los productos y servicios en los cuales participan los contratistas de apoyo</v>
      </c>
      <c r="D19" s="110" t="s">
        <v>295</v>
      </c>
      <c r="E19" s="110" t="str">
        <f>+VLOOKUP(A19,'Ambiente de Control'!$B$21:$D$235,3,0)</f>
        <v>Dimensión de Talento Humano
Política Gestión Estratégica del Talento Humano
Dimensión de Control Interno
Líneas de Defensa</v>
      </c>
      <c r="F19" s="110" t="str">
        <f>+VLOOKUP(A19,'Ambiente de Control'!$B$21:$K$235,10,0)</f>
        <v>Mantenimiento del control</v>
      </c>
      <c r="G19" s="120">
        <f>+VLOOKUP(A19,'Ambiente de Control'!$B$21:$O$235,13,0)</f>
        <v>61.896230000000003</v>
      </c>
      <c r="H19" s="121">
        <f t="shared" si="1"/>
        <v>24</v>
      </c>
      <c r="I19" s="110" t="str">
        <f t="shared" si="2"/>
        <v>Cuando en el análisis de los requerimientos en los diferenes componentes del MECI se cuente con aspectos evaluados en nivel 1 (presente) y 1 (funcionando); 2 (presente) y 1 (funcionando).</v>
      </c>
      <c r="J19" s="110" t="s">
        <v>314</v>
      </c>
      <c r="K19" s="110">
        <f>+IF(ISBLANK(VLOOKUP(A19,'Ambiente de Control'!$B$24:$F$235,5,0)),"",VLOOKUP(A19,'Ambiente de Control'!$B$24:$F$235,5,0))</f>
        <v>3</v>
      </c>
      <c r="L19" s="110">
        <f>+IF(ISBLANK(VLOOKUP(A19,'Ambiente de Control'!$B$24:$K$235,9,0)),"",VLOOKUP(A19,'Ambiente de Control'!$B$24:$K$235,9,0))</f>
        <v>3</v>
      </c>
      <c r="M19" s="110">
        <f t="shared" si="3"/>
        <v>1</v>
      </c>
      <c r="N19" s="110">
        <f t="shared" si="4"/>
        <v>1</v>
      </c>
      <c r="O19" s="110"/>
      <c r="P19" s="110"/>
    </row>
    <row r="20" spans="1:16" ht="12.75" customHeight="1" x14ac:dyDescent="0.2">
      <c r="A20" s="110" t="s">
        <v>321</v>
      </c>
      <c r="B20" s="110" t="str">
        <f t="shared" si="0"/>
        <v>5</v>
      </c>
      <c r="C20" s="110"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10" t="s">
        <v>295</v>
      </c>
      <c r="E20" s="110" t="str">
        <f>+VLOOKUP(A20,'Ambiente de Control'!$B$21:$D$235,3,0)</f>
        <v>Dimensión de Información y Comunicación
Dimensión de Control Interno
Líneas de Defensa</v>
      </c>
      <c r="F20" s="110" t="str">
        <f>+VLOOKUP(A20,'Ambiente de Control'!$B$21:$K$235,10,0)</f>
        <v>Mantenimiento del control</v>
      </c>
      <c r="G20" s="120">
        <f>+VLOOKUP(A20,'Ambiente de Control'!$B$21:$O$235,13,0)</f>
        <v>61.189599999999999</v>
      </c>
      <c r="H20" s="121">
        <f t="shared" si="1"/>
        <v>18</v>
      </c>
      <c r="I20" s="110" t="str">
        <f t="shared" si="2"/>
        <v>Cuando en el análisis de los requerimientos en los diferenes componentes del MECI se cuente con aspectos evaluados en nivel 1 (presente) y 1 (funcionando); 2 (presente) y 1 (funcionando).</v>
      </c>
      <c r="J20" s="110" t="s">
        <v>322</v>
      </c>
      <c r="K20" s="110">
        <f>+IF(ISBLANK(VLOOKUP(A20,'Ambiente de Control'!$B$24:$F$235,5,0)),"",VLOOKUP(A20,'Ambiente de Control'!$B$24:$F$235,5,0))</f>
        <v>3</v>
      </c>
      <c r="L20" s="110">
        <f>+IF(ISBLANK(VLOOKUP(A20,'Ambiente de Control'!$B$24:$K$235,9,0)),"",VLOOKUP(A20,'Ambiente de Control'!$B$24:$K$235,9,0))</f>
        <v>3</v>
      </c>
      <c r="M20" s="110">
        <f t="shared" si="3"/>
        <v>1</v>
      </c>
      <c r="N20" s="110">
        <f t="shared" si="4"/>
        <v>1</v>
      </c>
      <c r="O20" s="110"/>
      <c r="P20" s="110"/>
    </row>
    <row r="21" spans="1:16" ht="12.75" customHeight="1" x14ac:dyDescent="0.2">
      <c r="A21" s="110" t="s">
        <v>323</v>
      </c>
      <c r="B21" s="110" t="str">
        <f t="shared" si="0"/>
        <v>5</v>
      </c>
      <c r="C21" s="110" t="str">
        <f>+MID(VLOOKUP(A21,'Ambiente de Control'!$B$21:$C$235,2,0),4,LEN(VLOOKUP(A21,'Ambiente de Control'!$B$21:$C$235,2,0))-4)</f>
        <v xml:space="preserve"> La Alta Dirección analiza la información asociada con la generación de reportes financieros</v>
      </c>
      <c r="D21" s="110" t="s">
        <v>295</v>
      </c>
      <c r="E21" s="110" t="str">
        <f>+VLOOKUP(A21,'Ambiente de Control'!$B$21:$D$235,3,0)</f>
        <v xml:space="preserve">
Dimensión de Control Interno
Línea de Estratégica</v>
      </c>
      <c r="F21" s="110" t="str">
        <f>+VLOOKUP(A21,'Ambiente de Control'!$B$21:$K$235,10,0)</f>
        <v>Mantenimiento del control</v>
      </c>
      <c r="G21" s="120">
        <f>+VLOOKUP(A21,'Ambiente de Control'!$B$21:$O$235,13,0)</f>
        <v>61.289650000000002</v>
      </c>
      <c r="H21" s="121">
        <f t="shared" si="1"/>
        <v>19</v>
      </c>
      <c r="I21" s="110" t="str">
        <f t="shared" si="2"/>
        <v>Cuando en el análisis de los requerimientos en los diferenes componentes del MECI se cuente con aspectos evaluados en nivel 1 (presente) y 1 (funcionando); 2 (presente) y 1 (funcionando).</v>
      </c>
      <c r="J21" s="110" t="s">
        <v>322</v>
      </c>
      <c r="K21" s="110">
        <f>+IF(ISBLANK(VLOOKUP(A21,'Ambiente de Control'!$B$24:$F$235,5,0)),"",VLOOKUP(A21,'Ambiente de Control'!$B$24:$F$235,5,0))</f>
        <v>3</v>
      </c>
      <c r="L21" s="110">
        <f>+IF(ISBLANK(VLOOKUP(A21,'Ambiente de Control'!$B$24:$K$235,9,0)),"",VLOOKUP(A21,'Ambiente de Control'!$B$24:$K$235,9,0))</f>
        <v>3</v>
      </c>
      <c r="M21" s="110">
        <f t="shared" si="3"/>
        <v>1</v>
      </c>
      <c r="N21" s="110">
        <f t="shared" si="4"/>
        <v>1</v>
      </c>
      <c r="O21" s="110"/>
      <c r="P21" s="110"/>
    </row>
    <row r="22" spans="1:16" ht="12.75" customHeight="1" x14ac:dyDescent="0.2">
      <c r="A22" s="110" t="s">
        <v>324</v>
      </c>
      <c r="B22" s="110" t="str">
        <f t="shared" si="0"/>
        <v>5</v>
      </c>
      <c r="C22" s="110"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10" t="s">
        <v>295</v>
      </c>
      <c r="E22" s="110" t="str">
        <f>+VLOOKUP(A22,'Ambiente de Control'!$B$21:$D$235,3,0)</f>
        <v>Dimensión de Control Interno
Líneas de Defensa</v>
      </c>
      <c r="F22" s="110" t="str">
        <f>+VLOOKUP(A22,'Ambiente de Control'!$B$21:$K$235,10,0)</f>
        <v>Mantenimiento del control</v>
      </c>
      <c r="G22" s="120">
        <f>+VLOOKUP(A22,'Ambiente de Control'!$B$21:$O$235,13,0)</f>
        <v>61.389629999999997</v>
      </c>
      <c r="H22" s="121">
        <f t="shared" si="1"/>
        <v>20</v>
      </c>
      <c r="I22" s="110" t="str">
        <f t="shared" si="2"/>
        <v>Cuando en el análisis de los requerimientos en los diferenes componentes del MECI se cuente con aspectos evaluados en nivel 1 (presente) y 1 (funcionando); 2 (presente) y 1 (funcionando).</v>
      </c>
      <c r="J22" s="110" t="s">
        <v>322</v>
      </c>
      <c r="K22" s="110">
        <f>+IF(ISBLANK(VLOOKUP(A22,'Ambiente de Control'!$B$24:$F$235,5,0)),"",VLOOKUP(A22,'Ambiente de Control'!$B$24:$F$235,5,0))</f>
        <v>3</v>
      </c>
      <c r="L22" s="110">
        <f>+IF(ISBLANK(VLOOKUP(A22,'Ambiente de Control'!$B$24:$K$235,9,0)),"",VLOOKUP(A22,'Ambiente de Control'!$B$24:$K$235,9,0))</f>
        <v>3</v>
      </c>
      <c r="M22" s="110">
        <f t="shared" si="3"/>
        <v>1</v>
      </c>
      <c r="N22" s="110">
        <f t="shared" si="4"/>
        <v>1</v>
      </c>
      <c r="O22" s="110"/>
      <c r="P22" s="110"/>
    </row>
    <row r="23" spans="1:16" ht="12.75" customHeight="1" x14ac:dyDescent="0.2">
      <c r="A23" s="110" t="s">
        <v>325</v>
      </c>
      <c r="B23" s="110" t="str">
        <f t="shared" si="0"/>
        <v>5</v>
      </c>
      <c r="C23" s="110"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10" t="s">
        <v>295</v>
      </c>
      <c r="E23" s="110" t="str">
        <f>+VLOOKUP(A23,'Ambiente de Control'!$B$21:$D$235,3,0)</f>
        <v>Dimensión de Gestión con Valores para Resultado
Política de Fortalecimiento Organizacional y Simplificación de Procesos
Dimensión Control Interno
Líneas de Defensa</v>
      </c>
      <c r="F23" s="110" t="str">
        <f>+VLOOKUP(A23,'Ambiente de Control'!$B$21:$K$235,10,0)</f>
        <v>Mantenimiento del control</v>
      </c>
      <c r="G23" s="120">
        <f>+VLOOKUP(A23,'Ambiente de Control'!$B$21:$O$235,13,0)</f>
        <v>61.489629999999998</v>
      </c>
      <c r="H23" s="121">
        <f t="shared" si="1"/>
        <v>21</v>
      </c>
      <c r="I23" s="110" t="str">
        <f t="shared" si="2"/>
        <v>Cuando en el análisis de los requerimientos en los diferenes componentes del MECI se cuente con aspectos evaluados en nivel 1 (presente) y 1 (funcionando); 2 (presente) y 1 (funcionando).</v>
      </c>
      <c r="J23" s="110" t="s">
        <v>322</v>
      </c>
      <c r="K23" s="110">
        <f>+IF(ISBLANK(VLOOKUP(A23,'Ambiente de Control'!$B$24:$F$235,5,0)),"",VLOOKUP(A23,'Ambiente de Control'!$B$24:$F$235,5,0))</f>
        <v>3</v>
      </c>
      <c r="L23" s="110">
        <f>+IF(ISBLANK(VLOOKUP(A23,'Ambiente de Control'!$B$24:$K$235,9,0)),"",VLOOKUP(A23,'Ambiente de Control'!$B$24:$K$235,9,0))</f>
        <v>3</v>
      </c>
      <c r="M23" s="110">
        <f t="shared" si="3"/>
        <v>1</v>
      </c>
      <c r="N23" s="110">
        <f t="shared" si="4"/>
        <v>1</v>
      </c>
      <c r="O23" s="110"/>
      <c r="P23" s="110"/>
    </row>
    <row r="24" spans="1:16" ht="12.75" customHeight="1" x14ac:dyDescent="0.2">
      <c r="A24" s="110" t="s">
        <v>326</v>
      </c>
      <c r="B24" s="110" t="str">
        <f t="shared" si="0"/>
        <v>5</v>
      </c>
      <c r="C24" s="110" t="str">
        <f>+MID(VLOOKUP(A24,'Ambiente de Control'!$B$21:$C$235,2,0),4,LEN(VLOOKUP(A24,'Ambiente de Control'!$B$21:$C$235,2,0))-4)</f>
        <v xml:space="preserve"> La entidad aprueba y hace seguimiento al Plan Anual de Auditoría presentado y ejecutado por parte de la Oficina de Control Interno</v>
      </c>
      <c r="D24" s="110" t="s">
        <v>295</v>
      </c>
      <c r="E24" s="110" t="str">
        <f>+VLOOKUP(A24,'Ambiente de Control'!$B$21:$D$235,3,0)</f>
        <v>Dimensión Control Interno
Línea Estratégica</v>
      </c>
      <c r="F24" s="110" t="str">
        <f>+VLOOKUP(A24,'Ambiente de Control'!$B$21:$K$235,10,0)</f>
        <v>Mantenimiento del control</v>
      </c>
      <c r="G24" s="120">
        <f>+VLOOKUP(A24,'Ambiente de Control'!$B$21:$O$235,13,0)</f>
        <v>61.589649999999999</v>
      </c>
      <c r="H24" s="121">
        <f t="shared" si="1"/>
        <v>22</v>
      </c>
      <c r="I24" s="110" t="str">
        <f t="shared" si="2"/>
        <v>Cuando en el análisis de los requerimientos en los diferenes componentes del MECI se cuente con aspectos evaluados en nivel 1 (presente) y 1 (funcionando); 2 (presente) y 1 (funcionando).</v>
      </c>
      <c r="J24" s="110" t="s">
        <v>322</v>
      </c>
      <c r="K24" s="110">
        <f>+IF(ISBLANK(VLOOKUP(A24,'Ambiente de Control'!$B$24:$F$235,5,0)),"",VLOOKUP(A24,'Ambiente de Control'!$B$24:$F$235,5,0))</f>
        <v>3</v>
      </c>
      <c r="L24" s="110">
        <f>+IF(ISBLANK(VLOOKUP(A24,'Ambiente de Control'!$B$24:$K$235,9,0)),"",VLOOKUP(A24,'Ambiente de Control'!$B$24:$K$235,9,0))</f>
        <v>3</v>
      </c>
      <c r="M24" s="110">
        <f t="shared" si="3"/>
        <v>1</v>
      </c>
      <c r="N24" s="110">
        <f t="shared" si="4"/>
        <v>1</v>
      </c>
      <c r="O24" s="110"/>
      <c r="P24" s="110"/>
    </row>
    <row r="25" spans="1:16" ht="12.75" customHeight="1" x14ac:dyDescent="0.2">
      <c r="A25" s="110" t="s">
        <v>327</v>
      </c>
      <c r="B25" s="110" t="str">
        <f t="shared" si="0"/>
        <v>5</v>
      </c>
      <c r="C25" s="110" t="str">
        <f>+MID(VLOOKUP(A25,'Ambiente de Control'!$B$21:$C$235,2,0),4,LEN(VLOOKUP(A25,'Ambiente de Control'!$B$21:$C$235,2,0))-4)</f>
        <v xml:space="preserve"> La entidad analiza los informes presentados por la Oficina de Control Interno y evalúa su impacto en relación con la mejora institucional</v>
      </c>
      <c r="D25" s="110" t="s">
        <v>295</v>
      </c>
      <c r="E25" s="110" t="str">
        <f>+VLOOKUP(A25,'Ambiente de Control'!$B$21:$D$235,3,0)</f>
        <v>Dimensión Control Interno
Línea Estratégica</v>
      </c>
      <c r="F25" s="110" t="str">
        <f>+VLOOKUP(A25,'Ambiente de Control'!$B$21:$K$235,10,0)</f>
        <v>Mantenimiento del control</v>
      </c>
      <c r="G25" s="120">
        <f>+VLOOKUP(A25,'Ambiente de Control'!$B$21:$O$235,13,0)</f>
        <v>61.689653</v>
      </c>
      <c r="H25" s="121">
        <f t="shared" si="1"/>
        <v>23</v>
      </c>
      <c r="I25" s="110" t="str">
        <f t="shared" si="2"/>
        <v>Cuando en el análisis de los requerimientos en los diferenes componentes del MECI se cuente con aspectos evaluados en nivel 1 (presente) y 1 (funcionando); 2 (presente) y 1 (funcionando).</v>
      </c>
      <c r="J25" s="110" t="s">
        <v>322</v>
      </c>
      <c r="K25" s="110">
        <f>+IF(ISBLANK(VLOOKUP(A25,'Ambiente de Control'!$B$24:$F$235,5,0)),"",VLOOKUP(A25,'Ambiente de Control'!$B$24:$F$235,5,0))</f>
        <v>3</v>
      </c>
      <c r="L25" s="110">
        <f>+IF(ISBLANK(VLOOKUP(A25,'Ambiente de Control'!$B$24:$K$235,9,0)),"",VLOOKUP(A25,'Ambiente de Control'!$B$24:$K$235,9,0))</f>
        <v>3</v>
      </c>
      <c r="M25" s="110">
        <f t="shared" si="3"/>
        <v>1</v>
      </c>
      <c r="N25" s="110">
        <f t="shared" si="4"/>
        <v>1</v>
      </c>
      <c r="O25" s="110"/>
      <c r="P25" s="110"/>
    </row>
    <row r="26" spans="1:16" ht="12.75" customHeight="1" x14ac:dyDescent="0.2">
      <c r="A26" s="110" t="s">
        <v>328</v>
      </c>
      <c r="B26" s="110" t="str">
        <f t="shared" si="0"/>
        <v>6</v>
      </c>
      <c r="C26" s="110"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10" t="s">
        <v>281</v>
      </c>
      <c r="E26" s="110" t="str">
        <f>+VLOOKUP(A26,'Evaluación de riesgos'!$B$13:$K$160,3,0)</f>
        <v>Dimensión de Direccionamiento Estratégico y Planeación.
Política de Planeación Institucional</v>
      </c>
      <c r="F26" s="110" t="str">
        <f>+VLOOKUP(A26,'Evaluación de riesgos'!$B$13:$K$160,10,0)</f>
        <v>Mantenimiento del control</v>
      </c>
      <c r="G26" s="120">
        <f>+VLOOKUP(A26,'Evaluación de riesgos'!$B$13:$O$160,13,0)</f>
        <v>141.78960000000001</v>
      </c>
      <c r="H26" s="121">
        <f t="shared" si="1"/>
        <v>25</v>
      </c>
      <c r="I26" s="110" t="str">
        <f t="shared" si="2"/>
        <v>Cuando en el análisis de los requerimientos en los diferenes componentes del MECI se cuente con aspectos evaluados en nivel 1 (presente) y 1 (funcionando); 2 (presente) y 1 (funcionando).</v>
      </c>
      <c r="J26" s="110" t="s">
        <v>329</v>
      </c>
      <c r="K26" s="110">
        <f>+IF(ISBLANK(VLOOKUP(A26,'Evaluación de riesgos'!$B$16:$F$160,5,0)),"",VLOOKUP(A26,'Evaluación de riesgos'!$B$16:$F$160,5,0))</f>
        <v>3</v>
      </c>
      <c r="L26" s="110">
        <f>+IF(ISBLANK(VLOOKUP(A26,'Evaluación de riesgos'!$B$16:$J$160,9,9)),"",VLOOKUP(A26,'Evaluación de riesgos'!$B$16:$J$160,9,9))</f>
        <v>3</v>
      </c>
      <c r="M26" s="110">
        <f t="shared" si="3"/>
        <v>1</v>
      </c>
      <c r="N26" s="110">
        <f t="shared" si="4"/>
        <v>1</v>
      </c>
      <c r="O26" s="110"/>
      <c r="P26" s="110"/>
    </row>
    <row r="27" spans="1:16" ht="12.75" customHeight="1" x14ac:dyDescent="0.2">
      <c r="A27" s="110" t="s">
        <v>330</v>
      </c>
      <c r="B27" s="110" t="str">
        <f t="shared" si="0"/>
        <v>6</v>
      </c>
      <c r="C27" s="110"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10" t="s">
        <v>281</v>
      </c>
      <c r="E27" s="110" t="str">
        <f>+VLOOKUP(A27,'Evaluación de riesgos'!$B$13:$K$160,3,0)</f>
        <v>Dimensión de Gestión con Valores para Resultado
Política de Fortalecimiento Organizacional y Simplificación de Procesos</v>
      </c>
      <c r="F27" s="110" t="str">
        <f>+VLOOKUP(A27,'Evaluación de riesgos'!$B$13:$K$160,10,0)</f>
        <v>Mantenimiento del control</v>
      </c>
      <c r="G27" s="120">
        <f>+VLOOKUP(A27,'Evaluación de riesgos'!$B$13:$O$160,13,0)</f>
        <v>141.8896</v>
      </c>
      <c r="H27" s="121">
        <f t="shared" si="1"/>
        <v>26</v>
      </c>
      <c r="I27" s="110" t="str">
        <f t="shared" si="2"/>
        <v>Cuando en el análisis de los requerimientos en los diferenes componentes del MECI se cuente con aspectos evaluados en nivel 1 (presente) y 1 (funcionando); 2 (presente) y 1 (funcionando).</v>
      </c>
      <c r="J27" s="110" t="s">
        <v>329</v>
      </c>
      <c r="K27" s="110">
        <f>+IF(ISBLANK(VLOOKUP(A27,'Evaluación de riesgos'!$B$16:$F$160,5,0)),"",VLOOKUP(A27,'Evaluación de riesgos'!$B$16:$F$160,5,0))</f>
        <v>3</v>
      </c>
      <c r="L27" s="110">
        <f>+IF(ISBLANK(VLOOKUP(A27,'Evaluación de riesgos'!$B$16:$J$160,9,9)),"",VLOOKUP(A27,'Evaluación de riesgos'!$B$16:$J$160,9,9))</f>
        <v>3</v>
      </c>
      <c r="M27" s="110">
        <f t="shared" si="3"/>
        <v>1</v>
      </c>
      <c r="N27" s="110">
        <f t="shared" si="4"/>
        <v>1</v>
      </c>
      <c r="O27" s="110"/>
      <c r="P27" s="110"/>
    </row>
    <row r="28" spans="1:16" ht="12.75" customHeight="1" x14ac:dyDescent="0.2">
      <c r="A28" s="110" t="s">
        <v>331</v>
      </c>
      <c r="B28" s="110" t="str">
        <f t="shared" si="0"/>
        <v>6</v>
      </c>
      <c r="C28" s="110"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10" t="s">
        <v>281</v>
      </c>
      <c r="E28" s="110" t="str">
        <f>+VLOOKUP(A28,'Evaluación de riesgos'!$B$13:$K$160,3,0)</f>
        <v>Dimensión de Direccionamiento Estratégico y Planeación.
Política de Planeación Institucional
Dimensión Control Interno
Línea Estratégica</v>
      </c>
      <c r="F28" s="110" t="str">
        <f>+VLOOKUP(A28,'Evaluación de riesgos'!$B$13:$K$160,10,0)</f>
        <v>Mantenimiento del control</v>
      </c>
      <c r="G28" s="120">
        <f>+VLOOKUP(A28,'Evaluación de riesgos'!$B$13:$O$160,13,0)</f>
        <v>141.97540000000001</v>
      </c>
      <c r="H28" s="121">
        <f t="shared" si="1"/>
        <v>27</v>
      </c>
      <c r="I28" s="110" t="str">
        <f t="shared" si="2"/>
        <v>Cuando en el análisis de los requerimientos en los diferenes componentes del MECI se cuente con aspectos evaluados en nivel 1 (presente) y 1 (funcionando); 2 (presente) y 1 (funcionando).</v>
      </c>
      <c r="J28" s="110" t="s">
        <v>329</v>
      </c>
      <c r="K28" s="110">
        <f>+IF(ISBLANK(VLOOKUP(A28,'Evaluación de riesgos'!$B$16:$F$160,5,0)),"",VLOOKUP(A28,'Evaluación de riesgos'!$B$16:$F$160,5,0))</f>
        <v>3</v>
      </c>
      <c r="L28" s="110">
        <f>+IF(ISBLANK(VLOOKUP(A28,'Evaluación de riesgos'!$B$16:$J$160,9,9)),"",VLOOKUP(A28,'Evaluación de riesgos'!$B$16:$J$160,9,9))</f>
        <v>3</v>
      </c>
      <c r="M28" s="110">
        <f t="shared" si="3"/>
        <v>1</v>
      </c>
      <c r="N28" s="110">
        <f t="shared" si="4"/>
        <v>1</v>
      </c>
      <c r="O28" s="110"/>
      <c r="P28" s="110"/>
    </row>
    <row r="29" spans="1:16" ht="12.75" customHeight="1" x14ac:dyDescent="0.2">
      <c r="A29" s="110" t="s">
        <v>332</v>
      </c>
      <c r="B29" s="110" t="str">
        <f t="shared" si="0"/>
        <v>7</v>
      </c>
      <c r="C29" s="110"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10" t="s">
        <v>281</v>
      </c>
      <c r="E29" s="110" t="str">
        <f>+VLOOKUP(A29,'Evaluación de riesgos'!$B$13:$K$160,3,0)</f>
        <v>Dimensión de Direccionamiento Estratégico y Planeación.
Política de Planeación Institucional</v>
      </c>
      <c r="F29" s="110" t="str">
        <f>+VLOOKUP(A29,'Evaluación de riesgos'!$B$13:$K$160,10,0)</f>
        <v>Mantenimiento del control</v>
      </c>
      <c r="G29" s="120">
        <f>+VLOOKUP(A29,'Evaluación de riesgos'!$B$13:$O$160,13,0)</f>
        <v>142.08959999999999</v>
      </c>
      <c r="H29" s="121">
        <f t="shared" si="1"/>
        <v>28</v>
      </c>
      <c r="I29" s="110" t="str">
        <f t="shared" si="2"/>
        <v>Cuando en el análisis de los requerimientos en los diferenes componentes del MECI se cuente con aspectos evaluados en nivel 1 (presente) y 1 (funcionando); 2 (presente) y 1 (funcionando).</v>
      </c>
      <c r="J29" s="110" t="s">
        <v>333</v>
      </c>
      <c r="K29" s="110">
        <f>+IF(ISBLANK(VLOOKUP(A29,'Evaluación de riesgos'!$B$16:$F$160,5,0)),"",VLOOKUP(A29,'Evaluación de riesgos'!$B$16:$F$160,5,0))</f>
        <v>3</v>
      </c>
      <c r="L29" s="110">
        <f>+IF(ISBLANK(VLOOKUP(A29,'Evaluación de riesgos'!$B$16:$J$160,9,9)),"",VLOOKUP(A29,'Evaluación de riesgos'!$B$16:$J$160,9,9))</f>
        <v>3</v>
      </c>
      <c r="M29" s="110">
        <f t="shared" si="3"/>
        <v>1</v>
      </c>
      <c r="N29" s="110">
        <f t="shared" si="4"/>
        <v>1</v>
      </c>
      <c r="O29" s="110"/>
      <c r="P29" s="110"/>
    </row>
    <row r="30" spans="1:16" ht="12.75" customHeight="1" x14ac:dyDescent="0.2">
      <c r="A30" s="110" t="s">
        <v>334</v>
      </c>
      <c r="B30" s="110" t="str">
        <f t="shared" si="0"/>
        <v>7</v>
      </c>
      <c r="C30" s="110" t="str">
        <f>+MID(VLOOKUP(A30,'Evaluación de riesgos'!$B$13:$C$160,2,0),4,LEN(VLOOKUP(A30,'Evaluación de riesgos'!$B$13:$C$160,2,0))-4)</f>
        <v xml:space="preserve"> La Oficina de Planeación, Gerencia de Riesgos (donde existan), como Segunda Línea de Defensa, consolida información clave frente a la gestión del riesgo</v>
      </c>
      <c r="D30" s="110" t="s">
        <v>281</v>
      </c>
      <c r="E30" s="110" t="str">
        <f>+VLOOKUP(A30,'Evaluación de riesgos'!$B$13:$K$160,3,0)</f>
        <v>Dimensión Control Interno 
Líneas de Defensa</v>
      </c>
      <c r="F30" s="110" t="str">
        <f>+VLOOKUP(A30,'Evaluación de riesgos'!$B$13:$K$160,10,0)</f>
        <v>Mantenimiento del control</v>
      </c>
      <c r="G30" s="120">
        <f>+VLOOKUP(A30,'Evaluación de riesgos'!$B$13:$O$160,13,0)</f>
        <v>142.1456</v>
      </c>
      <c r="H30" s="121">
        <f t="shared" si="1"/>
        <v>29</v>
      </c>
      <c r="I30" s="110" t="str">
        <f t="shared" si="2"/>
        <v>Cuando en el análisis de los requerimientos en los diferenes componentes del MECI se cuente con aspectos evaluados en nivel 1 (presente) y 1 (funcionando); 2 (presente) y 1 (funcionando).</v>
      </c>
      <c r="J30" s="110" t="s">
        <v>333</v>
      </c>
      <c r="K30" s="110">
        <f>+IF(ISBLANK(VLOOKUP(A30,'Evaluación de riesgos'!$B$16:$F$160,5,0)),"",VLOOKUP(A30,'Evaluación de riesgos'!$B$16:$F$160,5,0))</f>
        <v>3</v>
      </c>
      <c r="L30" s="110">
        <f>+IF(ISBLANK(VLOOKUP(A30,'Evaluación de riesgos'!$B$16:$J$160,9,9)),"",VLOOKUP(A30,'Evaluación de riesgos'!$B$16:$J$160,9,9))</f>
        <v>3</v>
      </c>
      <c r="M30" s="110">
        <f t="shared" si="3"/>
        <v>1</v>
      </c>
      <c r="N30" s="110">
        <f t="shared" si="4"/>
        <v>1</v>
      </c>
      <c r="O30" s="110"/>
      <c r="P30" s="110"/>
    </row>
    <row r="31" spans="1:16" ht="12.75" customHeight="1" x14ac:dyDescent="0.2">
      <c r="A31" s="110" t="s">
        <v>335</v>
      </c>
      <c r="B31" s="110" t="str">
        <f t="shared" si="0"/>
        <v>7</v>
      </c>
      <c r="C31" s="110" t="str">
        <f>+MID(VLOOKUP(A31,'Evaluación de riesgos'!$B$13:$C$160,2,0),4,LEN(VLOOKUP(A31,'Evaluación de riesgos'!$B$13:$C$160,2,0))-4)</f>
        <v xml:space="preserve"> A partir de la información consolidada y reportada por la Tercera Línea de Defensa (7.2), la Alta Dirección analiza sus resultados y en especial considera si se han presentado materializaciones de riesgo</v>
      </c>
      <c r="D31" s="110" t="s">
        <v>281</v>
      </c>
      <c r="E31" s="110" t="str">
        <f>+VLOOKUP(A31,'Evaluación de riesgos'!$B$13:$K$160,3,0)</f>
        <v>Dimensión Control Interno 
Líneas de Defensa</v>
      </c>
      <c r="F31" s="110" t="str">
        <f>+VLOOKUP(A31,'Evaluación de riesgos'!$B$13:$K$160,10,0)</f>
        <v>Mantenimiento del control</v>
      </c>
      <c r="G31" s="120">
        <f>+VLOOKUP(A31,'Evaluación de riesgos'!$B$13:$O$160,13,0)</f>
        <v>142.23650000000001</v>
      </c>
      <c r="H31" s="121">
        <f t="shared" si="1"/>
        <v>30</v>
      </c>
      <c r="I31" s="110" t="str">
        <f t="shared" si="2"/>
        <v>Cuando en el análisis de los requerimientos en los diferenes componentes del MECI se cuente con aspectos evaluados en nivel 1 (presente) y 1 (funcionando); 2 (presente) y 1 (funcionando).</v>
      </c>
      <c r="J31" s="110" t="s">
        <v>333</v>
      </c>
      <c r="K31" s="110">
        <f>+IF(ISBLANK(VLOOKUP(A31,'Evaluación de riesgos'!$B$16:$F$160,5,0)),"",VLOOKUP(A31,'Evaluación de riesgos'!$B$16:$F$160,5,0))</f>
        <v>3</v>
      </c>
      <c r="L31" s="110">
        <f>+IF(ISBLANK(VLOOKUP(A31,'Evaluación de riesgos'!$B$16:$J$160,9,9)),"",VLOOKUP(A31,'Evaluación de riesgos'!$B$16:$J$160,9,9))</f>
        <v>3</v>
      </c>
      <c r="M31" s="110">
        <f t="shared" si="3"/>
        <v>1</v>
      </c>
      <c r="N31" s="110">
        <f t="shared" si="4"/>
        <v>1</v>
      </c>
      <c r="O31" s="110"/>
      <c r="P31" s="110"/>
    </row>
    <row r="32" spans="1:16" ht="12.75" customHeight="1" x14ac:dyDescent="0.2">
      <c r="A32" s="110" t="s">
        <v>336</v>
      </c>
      <c r="B32" s="110" t="str">
        <f t="shared" si="0"/>
        <v>7</v>
      </c>
      <c r="C32" s="110"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10" t="s">
        <v>281</v>
      </c>
      <c r="E32" s="110" t="str">
        <f>+VLOOKUP(A32,'Evaluación de riesgos'!$B$13:$K$160,3,0)</f>
        <v>Dimensión de Direccionamiento Estratégico y Planeación.
Política de Planeación Institucional
Dimensión Control Interno 
Líneas de Defensa</v>
      </c>
      <c r="F32" s="110" t="str">
        <f>+VLOOKUP(A32,'Evaluación de riesgos'!$B$13:$K$160,10,0)</f>
        <v>Mantenimiento del control</v>
      </c>
      <c r="G32" s="120">
        <f>+VLOOKUP(A32,'Evaluación de riesgos'!$B$13:$O$160,13,0)</f>
        <v>142.3896</v>
      </c>
      <c r="H32" s="121">
        <f t="shared" si="1"/>
        <v>31</v>
      </c>
      <c r="I32" s="110" t="str">
        <f t="shared" si="2"/>
        <v>Cuando en el análisis de los requerimientos en los diferenes componentes del MECI se cuente con aspectos evaluados en nivel 1 (presente) y 1 (funcionando); 2 (presente) y 1 (funcionando).</v>
      </c>
      <c r="J32" s="110" t="s">
        <v>333</v>
      </c>
      <c r="K32" s="110">
        <f>+IF(ISBLANK(VLOOKUP(A32,'Evaluación de riesgos'!$B$16:$F$160,5,0)),"",VLOOKUP(A32,'Evaluación de riesgos'!$B$16:$F$160,5,0))</f>
        <v>3</v>
      </c>
      <c r="L32" s="110">
        <f>+IF(ISBLANK(VLOOKUP(A32,'Evaluación de riesgos'!$B$16:$J$160,9,9)),"",VLOOKUP(A32,'Evaluación de riesgos'!$B$16:$J$160,9,9))</f>
        <v>3</v>
      </c>
      <c r="M32" s="110">
        <f t="shared" si="3"/>
        <v>1</v>
      </c>
      <c r="N32" s="110">
        <f t="shared" si="4"/>
        <v>1</v>
      </c>
      <c r="O32" s="110"/>
      <c r="P32" s="110"/>
    </row>
    <row r="33" spans="1:16" ht="12.75" customHeight="1" x14ac:dyDescent="0.2">
      <c r="A33" s="110" t="s">
        <v>337</v>
      </c>
      <c r="B33" s="110" t="str">
        <f t="shared" si="0"/>
        <v>7</v>
      </c>
      <c r="C33" s="110" t="str">
        <f>+MID(VLOOKUP(A33,'Evaluación de riesgos'!$B$13:$C$160,2,0),4,LEN(VLOOKUP(A33,'Evaluación de riesgos'!$B$13:$C$160,2,0))-4)</f>
        <v xml:space="preserve"> Se llevan a cabo seguimientos a las acciones definidas para resolver materializaciones de riesgo detectadas</v>
      </c>
      <c r="D33" s="110" t="s">
        <v>281</v>
      </c>
      <c r="E33" s="110" t="str">
        <f>+VLOOKUP(A33,'Evaluación de riesgos'!$B$13:$K$160,3,0)</f>
        <v>Dimensión de Evaluación de Resultados 
Política de Seguimiento y evaluación al Desempeño Institucional.
Dimensión Control Interno 
Líneas de Defensa</v>
      </c>
      <c r="F33" s="110" t="str">
        <f>+VLOOKUP(A33,'Evaluación de riesgos'!$B$13:$K$160,10,0)</f>
        <v>Mantenimiento del control</v>
      </c>
      <c r="G33" s="120">
        <f>+VLOOKUP(A33,'Evaluación de riesgos'!$B$13:$O$160,13,0)</f>
        <v>142.4563</v>
      </c>
      <c r="H33" s="121">
        <f t="shared" si="1"/>
        <v>32</v>
      </c>
      <c r="I33" s="110" t="str">
        <f t="shared" si="2"/>
        <v>Cuando en el análisis de los requerimientos en los diferenes componentes del MECI se cuente con aspectos evaluados en nivel 1 (presente) y 1 (funcionando); 2 (presente) y 1 (funcionando).</v>
      </c>
      <c r="J33" s="110" t="s">
        <v>333</v>
      </c>
      <c r="K33" s="110">
        <f>+IF(ISBLANK(VLOOKUP(A33,'Evaluación de riesgos'!$B$16:$F$160,5,0)),"",VLOOKUP(A33,'Evaluación de riesgos'!$B$16:$F$160,5,0))</f>
        <v>3</v>
      </c>
      <c r="L33" s="110">
        <f>+IF(ISBLANK(VLOOKUP(A33,'Evaluación de riesgos'!$B$16:$J$160,9,9)),"",VLOOKUP(A33,'Evaluación de riesgos'!$B$16:$J$160,9,9))</f>
        <v>3</v>
      </c>
      <c r="M33" s="110">
        <f t="shared" si="3"/>
        <v>1</v>
      </c>
      <c r="N33" s="110">
        <f t="shared" si="4"/>
        <v>1</v>
      </c>
      <c r="O33" s="110"/>
      <c r="P33" s="110"/>
    </row>
    <row r="34" spans="1:16" ht="12.75" customHeight="1" x14ac:dyDescent="0.2">
      <c r="A34" s="110" t="s">
        <v>338</v>
      </c>
      <c r="B34" s="110" t="str">
        <f t="shared" si="0"/>
        <v>8</v>
      </c>
      <c r="C34" s="110"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10" t="s">
        <v>281</v>
      </c>
      <c r="E34" s="110" t="str">
        <f>+VLOOKUP(A34,'Evaluación de riesgos'!$B$13:$K$160,3,0)</f>
        <v>Dimensión de Direccionamiento Estratégico y Planeación.
Política de Planeación Institucional</v>
      </c>
      <c r="F34" s="110" t="str">
        <f>+VLOOKUP(A34,'Evaluación de riesgos'!$B$13:$K$160,10,0)</f>
        <v>Mantenimiento del control</v>
      </c>
      <c r="G34" s="120">
        <f>+VLOOKUP(A34,'Evaluación de riesgos'!$B$13:$O$160,13,0)</f>
        <v>142.54579999999999</v>
      </c>
      <c r="H34" s="121">
        <f t="shared" si="1"/>
        <v>33</v>
      </c>
      <c r="I34" s="110" t="str">
        <f t="shared" si="2"/>
        <v>Cuando en el análisis de los requerimientos en los diferenes componentes del MECI se cuente con aspectos evaluados en nivel 1 (presente) y 1 (funcionando); 2 (presente) y 1 (funcionando).</v>
      </c>
      <c r="J34" s="110" t="s">
        <v>339</v>
      </c>
      <c r="K34" s="110">
        <f>+IF(ISBLANK(VLOOKUP(A34,'Evaluación de riesgos'!$B$16:$F$160,5,0)),"",VLOOKUP(A34,'Evaluación de riesgos'!$B$16:$F$160,5,0))</f>
        <v>3</v>
      </c>
      <c r="L34" s="110">
        <f>+IF(ISBLANK(VLOOKUP(A34,'Evaluación de riesgos'!$B$16:$J$160,9,9)),"",VLOOKUP(A34,'Evaluación de riesgos'!$B$16:$J$160,9,9))</f>
        <v>3</v>
      </c>
      <c r="M34" s="110">
        <f t="shared" si="3"/>
        <v>1</v>
      </c>
      <c r="N34" s="110">
        <f t="shared" si="4"/>
        <v>1</v>
      </c>
      <c r="O34" s="110"/>
      <c r="P34" s="110"/>
    </row>
    <row r="35" spans="1:16" ht="12.75" customHeight="1" x14ac:dyDescent="0.2">
      <c r="A35" s="110" t="s">
        <v>340</v>
      </c>
      <c r="B35" s="110" t="str">
        <f t="shared" si="0"/>
        <v>8</v>
      </c>
      <c r="C35" s="110" t="str">
        <f>+MID(VLOOKUP(A35,'Evaluación de riesgos'!$B$13:$C$160,2,0),4,LEN(VLOOKUP(A35,'Evaluación de riesgos'!$B$13:$C$160,2,0))-4)</f>
        <v xml:space="preserve"> La Alta Dirección monitorea los riesgos de corrupción con la periodicidad establecida en la Política de Administración del Riesgo</v>
      </c>
      <c r="D35" s="110" t="s">
        <v>281</v>
      </c>
      <c r="E35" s="110" t="str">
        <f>+VLOOKUP(A35,'Evaluación de riesgos'!$B$13:$K$160,3,0)</f>
        <v>Dimensión de Control Interno
Línea Estratégica</v>
      </c>
      <c r="F35" s="110" t="str">
        <f>+VLOOKUP(A35,'Evaluación de riesgos'!$B$13:$K$160,10,0)</f>
        <v>Mantenimiento del control</v>
      </c>
      <c r="G35" s="120">
        <f>+VLOOKUP(A35,'Evaluación de riesgos'!$B$13:$O$160,13,0)</f>
        <v>142.63210000000001</v>
      </c>
      <c r="H35" s="121">
        <f t="shared" si="1"/>
        <v>34</v>
      </c>
      <c r="I35" s="110" t="str">
        <f t="shared" si="2"/>
        <v>Cuando en el análisis de los requerimientos en los diferenes componentes del MECI se cuente con aspectos evaluados en nivel 1 (presente) y 1 (funcionando); 2 (presente) y 1 (funcionando).</v>
      </c>
      <c r="J35" s="110" t="s">
        <v>339</v>
      </c>
      <c r="K35" s="110">
        <f>+IF(ISBLANK(VLOOKUP(A35,'Evaluación de riesgos'!$B$16:$F$160,5,0)),"",VLOOKUP(A35,'Evaluación de riesgos'!$B$16:$F$160,5,0))</f>
        <v>3</v>
      </c>
      <c r="L35" s="110">
        <f>+IF(ISBLANK(VLOOKUP(A35,'Evaluación de riesgos'!$B$16:$J$160,9,9)),"",VLOOKUP(A35,'Evaluación de riesgos'!$B$16:$J$160,9,9))</f>
        <v>3</v>
      </c>
      <c r="M35" s="110">
        <f t="shared" si="3"/>
        <v>1</v>
      </c>
      <c r="N35" s="110">
        <f t="shared" si="4"/>
        <v>1</v>
      </c>
      <c r="O35" s="110"/>
      <c r="P35" s="110"/>
    </row>
    <row r="36" spans="1:16" ht="12.75" customHeight="1" x14ac:dyDescent="0.2">
      <c r="A36" s="110" t="s">
        <v>341</v>
      </c>
      <c r="B36" s="110" t="str">
        <f t="shared" si="0"/>
        <v>8</v>
      </c>
      <c r="C36" s="110"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10" t="s">
        <v>281</v>
      </c>
      <c r="E36" s="110" t="str">
        <f>+VLOOKUP(A36,'Evaluación de riesgos'!$B$13:$K$160,3,0)</f>
        <v>Dimensión de Control Interno
Líneas de Defensa</v>
      </c>
      <c r="F36" s="110" t="str">
        <f>+VLOOKUP(A36,'Evaluación de riesgos'!$B$13:$K$160,10,0)</f>
        <v>Mantenimiento del control</v>
      </c>
      <c r="G36" s="120">
        <f>+VLOOKUP(A36,'Evaluación de riesgos'!$B$13:$O$160,13,0)</f>
        <v>142.7456</v>
      </c>
      <c r="H36" s="121">
        <f t="shared" si="1"/>
        <v>35</v>
      </c>
      <c r="I36" s="110" t="str">
        <f t="shared" si="2"/>
        <v>Cuando en el análisis de los requerimientos en los diferenes componentes del MECI se cuente con aspectos evaluados en nivel 1 (presente) y 1 (funcionando); 2 (presente) y 1 (funcionando).</v>
      </c>
      <c r="J36" s="110" t="s">
        <v>339</v>
      </c>
      <c r="K36" s="110">
        <f>+IF(ISBLANK(VLOOKUP(A36,'Evaluación de riesgos'!$B$16:$F$160,5,0)),"",VLOOKUP(A36,'Evaluación de riesgos'!$B$16:$F$160,5,0))</f>
        <v>3</v>
      </c>
      <c r="L36" s="110">
        <f>+IF(ISBLANK(VLOOKUP(A36,'Evaluación de riesgos'!$B$16:$J$160,9,9)),"",VLOOKUP(A36,'Evaluación de riesgos'!$B$16:$J$160,9,9))</f>
        <v>3</v>
      </c>
      <c r="M36" s="110">
        <f t="shared" si="3"/>
        <v>1</v>
      </c>
      <c r="N36" s="110">
        <f t="shared" si="4"/>
        <v>1</v>
      </c>
      <c r="O36" s="110"/>
      <c r="P36" s="110"/>
    </row>
    <row r="37" spans="1:16" ht="12.75" customHeight="1" x14ac:dyDescent="0.2">
      <c r="A37" s="110" t="s">
        <v>342</v>
      </c>
      <c r="B37" s="110" t="str">
        <f t="shared" si="0"/>
        <v>8</v>
      </c>
      <c r="C37" s="110" t="str">
        <f>+MID(VLOOKUP(A37,'Evaluación de riesgos'!$B$13:$C$160,2,0),4,LEN(VLOOKUP(A37,'Evaluación de riesgos'!$B$13:$C$160,2,0))-4)</f>
        <v xml:space="preserve"> La Alta Dirección evalúa fallas en los controles (diseño y ejecución) para definir cursos de acción apropiados para su mejora</v>
      </c>
      <c r="D37" s="110" t="s">
        <v>281</v>
      </c>
      <c r="E37" s="110" t="str">
        <f>+VLOOKUP(A37,'Evaluación de riesgos'!$B$13:$K$160,3,0)</f>
        <v>Dimensión de Control Interno
Línea Estratégica</v>
      </c>
      <c r="F37" s="110" t="str">
        <f>+VLOOKUP(A37,'Evaluación de riesgos'!$B$13:$K$160,10,0)</f>
        <v>Mantenimiento del control</v>
      </c>
      <c r="G37" s="120">
        <f>+VLOOKUP(A37,'Evaluación de riesgos'!$B$13:$O$160,13,0)</f>
        <v>142.87450000000001</v>
      </c>
      <c r="H37" s="121">
        <f t="shared" si="1"/>
        <v>36</v>
      </c>
      <c r="I37" s="110" t="str">
        <f t="shared" si="2"/>
        <v>Cuando en el análisis de los requerimientos en los diferenes componentes del MECI se cuente con aspectos evaluados en nivel 1 (presente) y 1 (funcionando); 2 (presente) y 1 (funcionando).</v>
      </c>
      <c r="J37" s="110" t="s">
        <v>339</v>
      </c>
      <c r="K37" s="110">
        <f>+IF(ISBLANK(VLOOKUP(A37,'Evaluación de riesgos'!$B$16:$F$160,5,0)),"",VLOOKUP(A37,'Evaluación de riesgos'!$B$16:$F$160,5,0))</f>
        <v>3</v>
      </c>
      <c r="L37" s="110">
        <f>+IF(ISBLANK(VLOOKUP(A37,'Evaluación de riesgos'!$B$16:$J$160,9,9)),"",VLOOKUP(A37,'Evaluación de riesgos'!$B$16:$J$160,9,9))</f>
        <v>3</v>
      </c>
      <c r="M37" s="110">
        <f t="shared" si="3"/>
        <v>1</v>
      </c>
      <c r="N37" s="110">
        <f t="shared" si="4"/>
        <v>1</v>
      </c>
      <c r="O37" s="110"/>
      <c r="P37" s="110"/>
    </row>
    <row r="38" spans="1:16" ht="12.75" customHeight="1" x14ac:dyDescent="0.2">
      <c r="A38" s="110" t="s">
        <v>343</v>
      </c>
      <c r="B38" s="110" t="str">
        <f t="shared" si="0"/>
        <v>9</v>
      </c>
      <c r="C38" s="110"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10" t="s">
        <v>281</v>
      </c>
      <c r="E38" s="110" t="str">
        <f>+VLOOKUP(A38,'Evaluación de riesgos'!$B$13:$K$160,3,0)</f>
        <v>Dimensión de Direccionamiento Estratégico 
Política de Planeación Institucional</v>
      </c>
      <c r="F38" s="110" t="str">
        <f>+VLOOKUP(A38,'Evaluación de riesgos'!$B$13:$K$160,10,0)</f>
        <v>Mantenimiento del control</v>
      </c>
      <c r="G38" s="120">
        <f>+VLOOKUP(A38,'Evaluación de riesgos'!$B$13:$O$160,13,0)</f>
        <v>142.96350000000001</v>
      </c>
      <c r="H38" s="121">
        <f t="shared" si="1"/>
        <v>37</v>
      </c>
      <c r="I38" s="110" t="str">
        <f t="shared" si="2"/>
        <v>Cuando en el análisis de los requerimientos en los diferenes componentes del MECI se cuente con aspectos evaluados en nivel 1 (presente) y 1 (funcionando); 2 (presente) y 1 (funcionando).</v>
      </c>
      <c r="J38" s="110" t="s">
        <v>344</v>
      </c>
      <c r="K38" s="110">
        <f>+IF(ISBLANK(VLOOKUP(A38,'Evaluación de riesgos'!$B$16:$F$160,5,0)),"",VLOOKUP(A38,'Evaluación de riesgos'!$B$16:$F$160,5,0))</f>
        <v>3</v>
      </c>
      <c r="L38" s="110">
        <f>+IF(ISBLANK(VLOOKUP(A38,'Evaluación de riesgos'!$B$16:$J$160,9,9)),"",VLOOKUP(A38,'Evaluación de riesgos'!$B$16:$J$160,9,9))</f>
        <v>3</v>
      </c>
      <c r="M38" s="110">
        <f t="shared" si="3"/>
        <v>1</v>
      </c>
      <c r="N38" s="110">
        <f t="shared" si="4"/>
        <v>1</v>
      </c>
      <c r="O38" s="110"/>
      <c r="P38" s="110"/>
    </row>
    <row r="39" spans="1:16" ht="12.75" customHeight="1" x14ac:dyDescent="0.2">
      <c r="A39" s="110" t="s">
        <v>345</v>
      </c>
      <c r="B39" s="110" t="str">
        <f t="shared" si="0"/>
        <v>9</v>
      </c>
      <c r="C39" s="110"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110" t="s">
        <v>281</v>
      </c>
      <c r="E39" s="110" t="str">
        <f>+VLOOKUP(A39,'Evaluación de riesgos'!$B$13:$K$160,3,0)</f>
        <v>Dimensión de Control Interno
Líneas de Defensa</v>
      </c>
      <c r="F39" s="110" t="str">
        <f>+VLOOKUP(A39,'Evaluación de riesgos'!$B$13:$K$160,10,0)</f>
        <v>Mantenimiento del control</v>
      </c>
      <c r="G39" s="120">
        <f>+VLOOKUP(A39,'Evaluación de riesgos'!$B$13:$O$160,13,0)</f>
        <v>143.01249999999999</v>
      </c>
      <c r="H39" s="121">
        <f t="shared" si="1"/>
        <v>38</v>
      </c>
      <c r="I39" s="110" t="str">
        <f t="shared" si="2"/>
        <v>Cuando en el análisis de los requerimientos en los diferenes componentes del MECI se cuente con aspectos evaluados en nivel 1 (presente) y 1 (funcionando); 2 (presente) y 1 (funcionando).</v>
      </c>
      <c r="J39" s="110" t="s">
        <v>344</v>
      </c>
      <c r="K39" s="110">
        <f>+IF(ISBLANK(VLOOKUP(A39,'Evaluación de riesgos'!$B$16:$F$160,5,0)),"",VLOOKUP(A39,'Evaluación de riesgos'!$B$16:$F$160,5,0))</f>
        <v>3</v>
      </c>
      <c r="L39" s="110">
        <f>+IF(ISBLANK(VLOOKUP(A39,'Evaluación de riesgos'!$B$16:$J$160,9,9)),"",VLOOKUP(A39,'Evaluación de riesgos'!$B$16:$J$160,9,9))</f>
        <v>3</v>
      </c>
      <c r="M39" s="110">
        <f t="shared" si="3"/>
        <v>1</v>
      </c>
      <c r="N39" s="110">
        <f t="shared" si="4"/>
        <v>1</v>
      </c>
      <c r="O39" s="110"/>
      <c r="P39" s="110"/>
    </row>
    <row r="40" spans="1:16" ht="12.75" customHeight="1" x14ac:dyDescent="0.2">
      <c r="A40" s="110" t="s">
        <v>346</v>
      </c>
      <c r="B40" s="110" t="str">
        <f t="shared" si="0"/>
        <v>9</v>
      </c>
      <c r="C40" s="110"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10" t="s">
        <v>281</v>
      </c>
      <c r="E40" s="110" t="str">
        <f>+VLOOKUP(A40,'Evaluación de riesgos'!$B$13:$K$160,3,0)</f>
        <v>Dimensión de Control Interno
Línea Estratégica</v>
      </c>
      <c r="F40" s="110" t="str">
        <f>+VLOOKUP(A40,'Evaluación de riesgos'!$B$13:$K$160,10,0)</f>
        <v>Mantenimiento del control</v>
      </c>
      <c r="G40" s="120">
        <f>+VLOOKUP(A40,'Evaluación de riesgos'!$B$13:$O$160,13,0)</f>
        <v>143.12360000000001</v>
      </c>
      <c r="H40" s="121">
        <f t="shared" si="1"/>
        <v>39</v>
      </c>
      <c r="I40" s="110" t="str">
        <f t="shared" si="2"/>
        <v>Cuando en el análisis de los requerimientos en los diferenes componentes del MECI se cuente con aspectos evaluados en nivel 1 (presente) y 1 (funcionando); 2 (presente) y 1 (funcionando).</v>
      </c>
      <c r="J40" s="110" t="s">
        <v>344</v>
      </c>
      <c r="K40" s="110">
        <f>+IF(ISBLANK(VLOOKUP(A40,'Evaluación de riesgos'!$B$16:$F$160,5,0)),"",VLOOKUP(A40,'Evaluación de riesgos'!$B$16:$F$160,5,0))</f>
        <v>3</v>
      </c>
      <c r="L40" s="110">
        <f>+IF(ISBLANK(VLOOKUP(A40,'Evaluación de riesgos'!$B$16:$J$160,9,9)),"",VLOOKUP(A40,'Evaluación de riesgos'!$B$16:$J$160,9,9))</f>
        <v>3</v>
      </c>
      <c r="M40" s="110">
        <f t="shared" si="3"/>
        <v>1</v>
      </c>
      <c r="N40" s="110">
        <f t="shared" si="4"/>
        <v>1</v>
      </c>
      <c r="O40" s="110"/>
      <c r="P40" s="110"/>
    </row>
    <row r="41" spans="1:16" ht="12.75" customHeight="1" x14ac:dyDescent="0.2">
      <c r="A41" s="110" t="s">
        <v>347</v>
      </c>
      <c r="B41" s="110" t="str">
        <f t="shared" si="0"/>
        <v>9</v>
      </c>
      <c r="C41" s="110"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110" t="s">
        <v>281</v>
      </c>
      <c r="E41" s="110" t="str">
        <f>+VLOOKUP(A41,'Evaluación de riesgos'!$B$13:$K$160,3,0)</f>
        <v>Dimensión de Control Interno
Líneas de Defensa</v>
      </c>
      <c r="F41" s="110" t="str">
        <f>+VLOOKUP(A41,'Evaluación de riesgos'!$B$13:$K$160,10,0)</f>
        <v>Mantenimiento del control</v>
      </c>
      <c r="G41" s="120">
        <f>+VLOOKUP(A41,'Evaluación de riesgos'!$B$13:$O$160,13,0)</f>
        <v>143.2456</v>
      </c>
      <c r="H41" s="121">
        <f t="shared" si="1"/>
        <v>40</v>
      </c>
      <c r="I41" s="110" t="str">
        <f t="shared" si="2"/>
        <v>Cuando en el análisis de los requerimientos en los diferenes componentes del MECI se cuente con aspectos evaluados en nivel 1 (presente) y 1 (funcionando); 2 (presente) y 1 (funcionando).</v>
      </c>
      <c r="J41" s="110" t="s">
        <v>344</v>
      </c>
      <c r="K41" s="110">
        <f>+IF(ISBLANK(VLOOKUP(A41,'Evaluación de riesgos'!$B$16:$F$160,5,0)),"",VLOOKUP(A41,'Evaluación de riesgos'!$B$16:$F$160,5,0))</f>
        <v>3</v>
      </c>
      <c r="L41" s="110">
        <f>+IF(ISBLANK(VLOOKUP(A41,'Evaluación de riesgos'!$B$16:$J$160,9,9)),"",VLOOKUP(A41,'Evaluación de riesgos'!$B$16:$J$160,9,9))</f>
        <v>3</v>
      </c>
      <c r="M41" s="110">
        <f t="shared" si="3"/>
        <v>1</v>
      </c>
      <c r="N41" s="110">
        <f t="shared" si="4"/>
        <v>1</v>
      </c>
      <c r="O41" s="110"/>
      <c r="P41" s="110"/>
    </row>
    <row r="42" spans="1:16" ht="12.75" customHeight="1" x14ac:dyDescent="0.2">
      <c r="A42" s="110" t="s">
        <v>348</v>
      </c>
      <c r="B42" s="110" t="str">
        <f t="shared" si="0"/>
        <v>9</v>
      </c>
      <c r="C42" s="110" t="str">
        <f>+MID(VLOOKUP(A42,'Evaluación de riesgos'!$B$13:$C$160,2,0),4,LEN(VLOOKUP(A42,'Evaluación de riesgos'!$B$13:$C$160,2,0))-4)</f>
        <v xml:space="preserve"> La entidad analiza el impacto sobre el control interno por cambios en los diferentes niveles organizacionales</v>
      </c>
      <c r="D42" s="110" t="s">
        <v>281</v>
      </c>
      <c r="E42" s="110" t="str">
        <f>+VLOOKUP(A42,'Evaluación de riesgos'!$B$13:$K$160,3,0)</f>
        <v>Dimensión de Direccionamiento Estratégico y Planeación
Política de Planeación Institucional
Dimensión de Control Interno
Línea Estratégica</v>
      </c>
      <c r="F42" s="110" t="str">
        <f>+VLOOKUP(A42,'Evaluación de riesgos'!$B$13:$K$160,10,0)</f>
        <v>Mantenimiento del control</v>
      </c>
      <c r="G42" s="120">
        <f>+VLOOKUP(A42,'Evaluación de riesgos'!$B$13:$O$160,13,0)</f>
        <v>143.36539999999999</v>
      </c>
      <c r="H42" s="121">
        <f t="shared" si="1"/>
        <v>41</v>
      </c>
      <c r="I42" s="110" t="str">
        <f t="shared" si="2"/>
        <v>Cuando en el análisis de los requerimientos en los diferenes componentes del MECI se cuente con aspectos evaluados en nivel 1 (presente) y 1 (funcionando); 2 (presente) y 1 (funcionando).</v>
      </c>
      <c r="J42" s="110" t="s">
        <v>344</v>
      </c>
      <c r="K42" s="110">
        <f>+IF(ISBLANK(VLOOKUP(A42,'Evaluación de riesgos'!$B$16:$F$160,5,0)),"",VLOOKUP(A42,'Evaluación de riesgos'!$B$16:$F$160,5,0))</f>
        <v>3</v>
      </c>
      <c r="L42" s="110">
        <f>+IF(ISBLANK(VLOOKUP(A42,'Evaluación de riesgos'!$B$16:$J$160,9,9)),"",VLOOKUP(A42,'Evaluación de riesgos'!$B$16:$J$160,9,9))</f>
        <v>3</v>
      </c>
      <c r="M42" s="110">
        <f t="shared" si="3"/>
        <v>1</v>
      </c>
      <c r="N42" s="110">
        <f t="shared" si="4"/>
        <v>1</v>
      </c>
      <c r="O42" s="110"/>
      <c r="P42" s="110"/>
    </row>
    <row r="43" spans="1:16" ht="12.75" customHeight="1" x14ac:dyDescent="0.2">
      <c r="A43" s="110" t="s">
        <v>349</v>
      </c>
      <c r="B43" s="110" t="str">
        <f t="shared" ref="B43:B82" si="5">+LEFT(A43,2)</f>
        <v>10</v>
      </c>
      <c r="C43" s="110"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10" t="s">
        <v>282</v>
      </c>
      <c r="E43" s="110" t="str">
        <f>+VLOOKUP(A43,'Actividades de control'!$B$18:$K$122,3,0)</f>
        <v>Dimensión de Control Interno
Líneas de Defensa</v>
      </c>
      <c r="F43" s="110" t="str">
        <f>+VLOOKUP(A43,'Actividades de control'!$B$18:$K$122,10,0)</f>
        <v>Mantenimiento del control</v>
      </c>
      <c r="G43" s="110">
        <f>+VLOOKUP(A43,'Actividades de control'!$B$13:$N$176,13,0)</f>
        <v>223.45689999999999</v>
      </c>
      <c r="H43" s="121">
        <f t="shared" si="1"/>
        <v>42</v>
      </c>
      <c r="I43" s="110" t="str">
        <f t="shared" si="2"/>
        <v>Cuando en el análisis de los requerimientos en los diferenes componentes del MECI se cuente con aspectos evaluados en nivel 1 (presente) y 1 (funcionando); 2 (presente) y 1 (funcionando).</v>
      </c>
      <c r="J43" s="110" t="s">
        <v>350</v>
      </c>
      <c r="K43" s="110">
        <f>+IF(ISBLANK(VLOOKUP(A43,'Actividades de control'!$B$21:$F$122,5,0)),"",VLOOKUP(A43,'Actividades de control'!$B$21:$F$122,5,0))</f>
        <v>3</v>
      </c>
      <c r="L43" s="110">
        <f>+IF(ISBLANK(VLOOKUP(A43,'Actividades de control'!$B$21:$J$122,9,0)),"",VLOOKUP(A43,'Actividades de control'!$B$21:$J$122,9,0))</f>
        <v>3</v>
      </c>
      <c r="M43" s="110">
        <f t="shared" si="3"/>
        <v>1</v>
      </c>
      <c r="N43" s="110">
        <f t="shared" si="4"/>
        <v>1</v>
      </c>
      <c r="O43" s="110"/>
      <c r="P43" s="110"/>
    </row>
    <row r="44" spans="1:16" ht="12.75" customHeight="1" x14ac:dyDescent="0.2">
      <c r="A44" s="110" t="s">
        <v>351</v>
      </c>
      <c r="B44" s="110" t="str">
        <f t="shared" si="5"/>
        <v>10</v>
      </c>
      <c r="C44" s="110"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10" t="s">
        <v>282</v>
      </c>
      <c r="E44" s="110" t="str">
        <f>+VLOOKUP(A44,'Actividades de control'!$B$18:$K$122,3,0)</f>
        <v>Dimensión de Control Interno
Líneas de Defensa</v>
      </c>
      <c r="F44" s="110" t="str">
        <f>+VLOOKUP(A44,'Actividades de control'!$B$18:$K$122,10,0)</f>
        <v>Mantenimiento del control</v>
      </c>
      <c r="G44" s="110">
        <f>+VLOOKUP(A44,'Actividades de control'!$B$13:$N$176,13,0)</f>
        <v>223.5478</v>
      </c>
      <c r="H44" s="121">
        <f t="shared" si="1"/>
        <v>43</v>
      </c>
      <c r="I44" s="110" t="str">
        <f t="shared" si="2"/>
        <v>Cuando en el análisis de los requerimientos en los diferenes componentes del MECI se cuente con aspectos evaluados en nivel 1 (presente) y 1 (funcionando); 2 (presente) y 1 (funcionando).</v>
      </c>
      <c r="J44" s="110" t="s">
        <v>350</v>
      </c>
      <c r="K44" s="110">
        <f>+IF(ISBLANK(VLOOKUP(A44,'Actividades de control'!$B$21:$F$122,5,0)),"",VLOOKUP(A44,'Actividades de control'!$B$21:$F$122,5,0))</f>
        <v>3</v>
      </c>
      <c r="L44" s="110">
        <f>+IF(ISBLANK(VLOOKUP(A44,'Actividades de control'!$B$21:$J$122,9,0)),"",VLOOKUP(A44,'Actividades de control'!$B$21:$J$122,9,0))</f>
        <v>3</v>
      </c>
      <c r="M44" s="110">
        <f t="shared" si="3"/>
        <v>1</v>
      </c>
      <c r="N44" s="110">
        <f t="shared" si="4"/>
        <v>1</v>
      </c>
      <c r="O44" s="110"/>
      <c r="P44" s="110"/>
    </row>
    <row r="45" spans="1:16" ht="12.75" customHeight="1" x14ac:dyDescent="0.2">
      <c r="A45" s="110" t="s">
        <v>352</v>
      </c>
      <c r="B45" s="110" t="str">
        <f t="shared" si="5"/>
        <v>10</v>
      </c>
      <c r="C45" s="110"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10" t="s">
        <v>282</v>
      </c>
      <c r="E45" s="110" t="str">
        <f>+VLOOKUP(A45,'Actividades de control'!$B$18:$K$122,3,0)</f>
        <v xml:space="preserve">
Dimensión de Gestión con Valores para Resultados
Dimensión de Control Interno
Líneas de Defensa</v>
      </c>
      <c r="F45" s="110" t="str">
        <f>+VLOOKUP(A45,'Actividades de control'!$B$18:$K$122,10,0)</f>
        <v>Mantenimiento del control</v>
      </c>
      <c r="G45" s="110">
        <f>+VLOOKUP(A45,'Actividades de control'!$B$13:$N$176,13,0)</f>
        <v>223.64580000000001</v>
      </c>
      <c r="H45" s="121">
        <f t="shared" si="1"/>
        <v>44</v>
      </c>
      <c r="I45" s="110" t="str">
        <f t="shared" si="2"/>
        <v>Cuando en el análisis de los requerimientos en los diferenes componentes del MECI se cuente con aspectos evaluados en nivel 1 (presente) y 1 (funcionando); 2 (presente) y 1 (funcionando).</v>
      </c>
      <c r="J45" s="110" t="s">
        <v>350</v>
      </c>
      <c r="K45" s="110">
        <f>+IF(ISBLANK(VLOOKUP(A45,'Actividades de control'!$B$21:$F$122,5,0)),"",VLOOKUP(A45,'Actividades de control'!$B$21:$F$122,5,0))</f>
        <v>3</v>
      </c>
      <c r="L45" s="110">
        <f>+IF(ISBLANK(VLOOKUP(A45,'Actividades de control'!$B$21:$J$122,9,0)),"",VLOOKUP(A45,'Actividades de control'!$B$21:$J$122,9,0))</f>
        <v>3</v>
      </c>
      <c r="M45" s="110">
        <f t="shared" si="3"/>
        <v>1</v>
      </c>
      <c r="N45" s="110">
        <f t="shared" si="4"/>
        <v>1</v>
      </c>
      <c r="O45" s="110"/>
      <c r="P45" s="110"/>
    </row>
    <row r="46" spans="1:16" ht="12.75" customHeight="1" x14ac:dyDescent="0.2">
      <c r="A46" s="110" t="s">
        <v>353</v>
      </c>
      <c r="B46" s="110" t="str">
        <f t="shared" si="5"/>
        <v>11</v>
      </c>
      <c r="C46" s="110"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10" t="s">
        <v>282</v>
      </c>
      <c r="E46" s="110" t="str">
        <f>+VLOOKUP(A46,'Actividades de control'!$B$18:$K$122,3,0)</f>
        <v xml:space="preserve">Dimensión de Gestión con Valores para el Resultado
Política de Gobierno Digital 
Política de Seguridad Digital
</v>
      </c>
      <c r="F46" s="110" t="str">
        <f>+VLOOKUP(A46,'Actividades de control'!$B$18:$K$122,10,0)</f>
        <v>Mantenimiento del control</v>
      </c>
      <c r="G46" s="110">
        <f>+VLOOKUP(A46,'Actividades de control'!$B$13:$N$176,13,0)</f>
        <v>223.78960000000001</v>
      </c>
      <c r="H46" s="121">
        <f t="shared" si="1"/>
        <v>45</v>
      </c>
      <c r="I46" s="110" t="str">
        <f t="shared" si="2"/>
        <v>Cuando en el análisis de los requerimientos en los diferenes componentes del MECI se cuente con aspectos evaluados en nivel 1 (presente) y 1 (funcionando); 2 (presente) y 1 (funcionando).</v>
      </c>
      <c r="J46" s="110" t="s">
        <v>354</v>
      </c>
      <c r="K46" s="110">
        <f>+IF(ISBLANK(VLOOKUP(A46,'Actividades de control'!$B$21:$F$122,5,0)),"",VLOOKUP(A46,'Actividades de control'!$B$21:$F$122,5,0))</f>
        <v>3</v>
      </c>
      <c r="L46" s="110">
        <f>+IF(ISBLANK(VLOOKUP(A46,'Actividades de control'!$B$21:$J$122,9,0)),"",VLOOKUP(A46,'Actividades de control'!$B$21:$J$122,9,0))</f>
        <v>3</v>
      </c>
      <c r="M46" s="110">
        <f t="shared" si="3"/>
        <v>1</v>
      </c>
      <c r="N46" s="110">
        <f t="shared" si="4"/>
        <v>1</v>
      </c>
      <c r="O46" s="110"/>
      <c r="P46" s="110"/>
    </row>
    <row r="47" spans="1:16" ht="12.75" customHeight="1" x14ac:dyDescent="0.2">
      <c r="A47" s="110" t="s">
        <v>355</v>
      </c>
      <c r="B47" s="110" t="str">
        <f t="shared" si="5"/>
        <v>11</v>
      </c>
      <c r="C47" s="110"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10" t="s">
        <v>282</v>
      </c>
      <c r="E47" s="110" t="str">
        <f>+VLOOKUP(A47,'Actividades de control'!$B$18:$K$122,3,0)</f>
        <v xml:space="preserve">Dimensión de Gestión con Valores para el Resultado
Política de Gobierno Digital 
Política de Seguridad Digital
</v>
      </c>
      <c r="F47" s="110" t="str">
        <f>+VLOOKUP(A47,'Actividades de control'!$B$18:$K$122,10,0)</f>
        <v>Mantenimiento del control</v>
      </c>
      <c r="G47" s="110">
        <f>+VLOOKUP(A47,'Actividades de control'!$B$13:$N$176,13,0)</f>
        <v>223.84559999999999</v>
      </c>
      <c r="H47" s="121">
        <f t="shared" si="1"/>
        <v>46</v>
      </c>
      <c r="I47" s="110" t="str">
        <f t="shared" si="2"/>
        <v>Cuando en el análisis de los requerimientos en los diferenes componentes del MECI se cuente con aspectos evaluados en nivel 1 (presente) y 1 (funcionando); 2 (presente) y 1 (funcionando).</v>
      </c>
      <c r="J47" s="110" t="s">
        <v>354</v>
      </c>
      <c r="K47" s="110">
        <f>+IF(ISBLANK(VLOOKUP(A47,'Actividades de control'!$B$21:$F$122,5,0)),"",VLOOKUP(A47,'Actividades de control'!$B$21:$F$122,5,0))</f>
        <v>3</v>
      </c>
      <c r="L47" s="110">
        <f>+IF(ISBLANK(VLOOKUP(A47,'Actividades de control'!$B$21:$J$122,9,0)),"",VLOOKUP(A47,'Actividades de control'!$B$21:$J$122,9,0))</f>
        <v>3</v>
      </c>
      <c r="M47" s="110">
        <f t="shared" si="3"/>
        <v>1</v>
      </c>
      <c r="N47" s="110">
        <f t="shared" si="4"/>
        <v>1</v>
      </c>
      <c r="O47" s="110"/>
      <c r="P47" s="110"/>
    </row>
    <row r="48" spans="1:16" ht="12.75" customHeight="1" x14ac:dyDescent="0.2">
      <c r="A48" s="110" t="s">
        <v>356</v>
      </c>
      <c r="B48" s="110" t="str">
        <f t="shared" si="5"/>
        <v>11</v>
      </c>
      <c r="C48" s="110" t="str">
        <f>+MID(VLOOKUP(A48,'Actividades de control'!$B$13:$C$176,2,0),5,LEN(VLOOKUP(A48,'Actividades de control'!$B$13:$C$176,2,0))-5)</f>
        <v xml:space="preserve"> Se cuenta con matrices de roles y usuarios siguiendo los principios de segregación de funciones.</v>
      </c>
      <c r="D48" s="110" t="s">
        <v>282</v>
      </c>
      <c r="E48" s="110" t="str">
        <f>+VLOOKUP(A48,'Actividades de control'!$B$18:$K$122,3,0)</f>
        <v xml:space="preserve">Dimensión de Gestión con Valores para el Resultado
Política de Fortalecimiento Organizacional y Simplificación de Procesos.
</v>
      </c>
      <c r="F48" s="110" t="str">
        <f>+VLOOKUP(A48,'Actividades de control'!$B$18:$K$122,10,0)</f>
        <v>Mantenimiento del control</v>
      </c>
      <c r="G48" s="110">
        <f>+VLOOKUP(A48,'Actividades de control'!$B$13:$N$176,13,0)</f>
        <v>223.96539999999999</v>
      </c>
      <c r="H48" s="121">
        <f t="shared" si="1"/>
        <v>47</v>
      </c>
      <c r="I48" s="110" t="str">
        <f t="shared" si="2"/>
        <v>Cuando en el análisis de los requerimientos en los diferenes componentes del MECI se cuente con aspectos evaluados en nivel 1 (presente) y 1 (funcionando); 2 (presente) y 1 (funcionando).</v>
      </c>
      <c r="J48" s="110" t="s">
        <v>354</v>
      </c>
      <c r="K48" s="110">
        <f>+IF(ISBLANK(VLOOKUP(A48,'Actividades de control'!$B$21:$F$122,5,0)),"",VLOOKUP(A48,'Actividades de control'!$B$21:$F$122,5,0))</f>
        <v>3</v>
      </c>
      <c r="L48" s="110">
        <f>+IF(ISBLANK(VLOOKUP(A48,'Actividades de control'!$B$21:$J$122,9,0)),"",VLOOKUP(A48,'Actividades de control'!$B$21:$J$122,9,0))</f>
        <v>3</v>
      </c>
      <c r="M48" s="110">
        <f t="shared" si="3"/>
        <v>1</v>
      </c>
      <c r="N48" s="110">
        <f t="shared" si="4"/>
        <v>1</v>
      </c>
      <c r="O48" s="110"/>
      <c r="P48" s="110"/>
    </row>
    <row r="49" spans="1:16" ht="12.75" customHeight="1" x14ac:dyDescent="0.2">
      <c r="A49" s="110" t="s">
        <v>357</v>
      </c>
      <c r="B49" s="110" t="str">
        <f t="shared" si="5"/>
        <v>11</v>
      </c>
      <c r="C49" s="110" t="str">
        <f>+MID(VLOOKUP(A49,'Actividades de control'!$B$13:$C$176,2,0),5,LEN(VLOOKUP(A49,'Actividades de control'!$B$13:$C$176,2,0))-5)</f>
        <v xml:space="preserve"> Se cuenta con información de la Tercera Línea de Defensa, como evaluador independiente en relación con los controles implementados por el proveedor de servicios, para  asegurar que los riesgos relacionados se mitigan.</v>
      </c>
      <c r="D49" s="110" t="s">
        <v>282</v>
      </c>
      <c r="E49" s="110" t="str">
        <f>+VLOOKUP(A49,'Actividades de control'!$B$18:$K$122,3,0)</f>
        <v>Dimensión Control Interno
Tercera Línea de Defensa</v>
      </c>
      <c r="F49" s="110" t="str">
        <f>+VLOOKUP(A49,'Actividades de control'!$B$18:$K$122,10,0)</f>
        <v>Mantenimiento del control</v>
      </c>
      <c r="G49" s="110">
        <f>+VLOOKUP(A49,'Actividades de control'!$B$13:$N$176,13,0)</f>
        <v>224.01230000000001</v>
      </c>
      <c r="H49" s="121">
        <f t="shared" si="1"/>
        <v>48</v>
      </c>
      <c r="I49" s="110" t="str">
        <f t="shared" si="2"/>
        <v>Cuando en el análisis de los requerimientos en los diferenes componentes del MECI se cuente con aspectos evaluados en nivel 1 (presente) y 1 (funcionando); 2 (presente) y 1 (funcionando).</v>
      </c>
      <c r="J49" s="110" t="s">
        <v>354</v>
      </c>
      <c r="K49" s="110">
        <f>+IF(ISBLANK(VLOOKUP(A49,'Actividades de control'!$B$21:$F$122,5,0)),"",VLOOKUP(A49,'Actividades de control'!$B$21:$F$122,5,0))</f>
        <v>3</v>
      </c>
      <c r="L49" s="110">
        <f>+IF(ISBLANK(VLOOKUP(A49,'Actividades de control'!$B$21:$J$122,9,0)),"",VLOOKUP(A49,'Actividades de control'!$B$21:$J$122,9,0))</f>
        <v>3</v>
      </c>
      <c r="M49" s="110">
        <f t="shared" si="3"/>
        <v>1</v>
      </c>
      <c r="N49" s="110">
        <f t="shared" si="4"/>
        <v>1</v>
      </c>
      <c r="O49" s="110"/>
      <c r="P49" s="110"/>
    </row>
    <row r="50" spans="1:16" ht="12.75" customHeight="1" x14ac:dyDescent="0.2">
      <c r="A50" s="110" t="s">
        <v>358</v>
      </c>
      <c r="B50" s="110" t="str">
        <f t="shared" si="5"/>
        <v>12</v>
      </c>
      <c r="C50" s="110"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10" t="s">
        <v>282</v>
      </c>
      <c r="E50" s="110" t="str">
        <f>+VLOOKUP(A50,'Actividades de control'!$B$18:$K$122,3,0)</f>
        <v>Dimensión de Gestión con Valores para el Resultado
Política de Fortalecimiento Organizacional y Simplificación de Procesos.</v>
      </c>
      <c r="F50" s="110" t="str">
        <f>+VLOOKUP(A50,'Actividades de control'!$B$18:$K$122,10,0)</f>
        <v>Mantenimiento del control</v>
      </c>
      <c r="G50" s="110">
        <f>+VLOOKUP(A50,'Actividades de control'!$B$13:$N$176,13,0)</f>
        <v>224.12360000000001</v>
      </c>
      <c r="H50" s="121">
        <f t="shared" si="1"/>
        <v>49</v>
      </c>
      <c r="I50" s="110" t="str">
        <f t="shared" si="2"/>
        <v>Cuando en el análisis de los requerimientos en los diferenes componentes del MECI se cuente con aspectos evaluados en nivel 1 (presente) y 1 (funcionando); 2 (presente) y 1 (funcionando).</v>
      </c>
      <c r="J50" s="110" t="s">
        <v>359</v>
      </c>
      <c r="K50" s="110">
        <f>+IF(ISBLANK(VLOOKUP(A50,'Actividades de control'!$B$21:$F$122,5,0)),"",VLOOKUP(A50,'Actividades de control'!$B$21:$F$122,5,0))</f>
        <v>3</v>
      </c>
      <c r="L50" s="110">
        <f>+IF(ISBLANK(VLOOKUP(A50,'Actividades de control'!$B$21:$J$122,9,0)),"",VLOOKUP(A50,'Actividades de control'!$B$21:$J$122,9,0))</f>
        <v>3</v>
      </c>
      <c r="M50" s="110">
        <f t="shared" si="3"/>
        <v>1</v>
      </c>
      <c r="N50" s="110">
        <f t="shared" si="4"/>
        <v>1</v>
      </c>
      <c r="O50" s="110"/>
      <c r="P50" s="110"/>
    </row>
    <row r="51" spans="1:16" ht="12.75" customHeight="1" x14ac:dyDescent="0.2">
      <c r="A51" s="110" t="s">
        <v>360</v>
      </c>
      <c r="B51" s="110" t="str">
        <f t="shared" si="5"/>
        <v>12</v>
      </c>
      <c r="C51" s="110" t="str">
        <f>+MID(VLOOKUP(A51,'Actividades de control'!$B$13:$C$176,2,0),6,LEN(VLOOKUP(A51,'Actividades de control'!$B$13:$C$176,2,0))-6)</f>
        <v xml:space="preserve"> El diseño de controles se evalúa frente a la gestión del riesgo</v>
      </c>
      <c r="D51" s="110" t="s">
        <v>282</v>
      </c>
      <c r="E51" s="110" t="str">
        <f>+VLOOKUP(A51,'Actividades de control'!$B$18:$K$122,3,0)</f>
        <v xml:space="preserve">Todas las Dimensiones de MIPG 
</v>
      </c>
      <c r="F51" s="110" t="str">
        <f>+VLOOKUP(A51,'Actividades de control'!$B$18:$K$122,10,0)</f>
        <v>Mantenimiento del control</v>
      </c>
      <c r="G51" s="127">
        <f>+VLOOKUP(A51,'Actividades de control'!$B$13:$N$176,13,0)</f>
        <v>224.23650000000001</v>
      </c>
      <c r="H51" s="121">
        <f t="shared" si="1"/>
        <v>50</v>
      </c>
      <c r="I51" s="110" t="str">
        <f t="shared" si="2"/>
        <v>Cuando en el análisis de los requerimientos en los diferenes componentes del MECI se cuente con aspectos evaluados en nivel 1 (presente) y 1 (funcionando); 2 (presente) y 1 (funcionando).</v>
      </c>
      <c r="J51" s="110" t="s">
        <v>359</v>
      </c>
      <c r="K51" s="110">
        <f>+IF(ISBLANK(VLOOKUP(A51,'Actividades de control'!$B$21:$F$122,5,0)),"",VLOOKUP(A51,'Actividades de control'!$B$21:$F$122,5,0))</f>
        <v>3</v>
      </c>
      <c r="L51" s="110">
        <f>+IF(ISBLANK(VLOOKUP(A51,'Actividades de control'!$B$21:$J$122,9,0)),"",VLOOKUP(A51,'Actividades de control'!$B$21:$J$122,9,0))</f>
        <v>3</v>
      </c>
      <c r="M51" s="110">
        <f t="shared" si="3"/>
        <v>1</v>
      </c>
      <c r="N51" s="110">
        <f t="shared" si="4"/>
        <v>1</v>
      </c>
      <c r="O51" s="110"/>
      <c r="P51" s="110"/>
    </row>
    <row r="52" spans="1:16" ht="12.75" customHeight="1" x14ac:dyDescent="0.2">
      <c r="A52" s="110" t="s">
        <v>361</v>
      </c>
      <c r="B52" s="110" t="str">
        <f t="shared" si="5"/>
        <v>12</v>
      </c>
      <c r="C52" s="110" t="str">
        <f>+MID(VLOOKUP(A52,'Actividades de control'!$B$13:$C$176,2,0),6,LEN(VLOOKUP(A52,'Actividades de control'!$B$13:$C$176,2,0))-6)</f>
        <v xml:space="preserve"> Monitoreo a los riesgos acorde con la política de administración de riesgo establecida para la entidad.</v>
      </c>
      <c r="D52" s="110" t="s">
        <v>282</v>
      </c>
      <c r="E52" s="110" t="str">
        <f>+VLOOKUP(A52,'Actividades de control'!$B$18:$K$122,3,0)</f>
        <v>Dimensión de Direccionamiento Estratégico y Planeación
Política de Planeación Institucional.</v>
      </c>
      <c r="F52" s="110" t="str">
        <f>+VLOOKUP(A52,'Actividades de control'!$B$18:$K$122,10,0)</f>
        <v>Mantenimiento del control</v>
      </c>
      <c r="G52" s="127">
        <f>+VLOOKUP(A52,'Actividades de control'!$B$13:$N$176,13,0)</f>
        <v>224.23656</v>
      </c>
      <c r="H52" s="121">
        <f t="shared" si="1"/>
        <v>51</v>
      </c>
      <c r="I52" s="110" t="str">
        <f t="shared" si="2"/>
        <v>Cuando en el análisis de los requerimientos en los diferenes componentes del MECI se cuente con aspectos evaluados en nivel 1 (presente) y 1 (funcionando); 2 (presente) y 1 (funcionando).</v>
      </c>
      <c r="J52" s="110" t="s">
        <v>359</v>
      </c>
      <c r="K52" s="110">
        <f>+IF(ISBLANK(VLOOKUP(A52,'Actividades de control'!$B$21:$F$122,5,0)),"",VLOOKUP(A52,'Actividades de control'!$B$21:$F$122,5,0))</f>
        <v>3</v>
      </c>
      <c r="L52" s="110">
        <f>+IF(ISBLANK(VLOOKUP(A52,'Actividades de control'!$B$21:$J$122,9,0)),"",VLOOKUP(A52,'Actividades de control'!$B$21:$J$122,9,0))</f>
        <v>3</v>
      </c>
      <c r="M52" s="110">
        <f t="shared" si="3"/>
        <v>1</v>
      </c>
      <c r="N52" s="110">
        <f t="shared" si="4"/>
        <v>1</v>
      </c>
      <c r="O52" s="110"/>
      <c r="P52" s="110"/>
    </row>
    <row r="53" spans="1:16" ht="12.75" customHeight="1" x14ac:dyDescent="0.2">
      <c r="A53" s="110" t="s">
        <v>362</v>
      </c>
      <c r="B53" s="110" t="str">
        <f t="shared" si="5"/>
        <v>12</v>
      </c>
      <c r="C53" s="110" t="str">
        <f>+MID(VLOOKUP(A53,'Actividades de control'!$B$13:$C$176,2,0),6,LEN(VLOOKUP(A53,'Actividades de control'!$B$13:$C$176,2,0))-6)</f>
        <v>Verificación de que los responsables estén ejecutando los controles tal como han sido diseñados</v>
      </c>
      <c r="D53" s="110" t="s">
        <v>282</v>
      </c>
      <c r="E53" s="110" t="str">
        <f>+VLOOKUP(A53,'Actividades de control'!$B$18:$K$122,3,0)</f>
        <v>Dimensión Control Interno
Segunda Línea de Defensa</v>
      </c>
      <c r="F53" s="110" t="str">
        <f>+VLOOKUP(A53,'Actividades de control'!$B$18:$K$122,10,0)</f>
        <v>Mantenimiento del control</v>
      </c>
      <c r="G53" s="127">
        <f>+VLOOKUP(A53,'Actividades de control'!$B$13:$N$176,13,0)</f>
        <v>224.23656800000001</v>
      </c>
      <c r="H53" s="121">
        <f t="shared" si="1"/>
        <v>52</v>
      </c>
      <c r="I53" s="110" t="str">
        <f t="shared" si="2"/>
        <v>Cuando en el análisis de los requerimientos en los diferenes componentes del MECI se cuente con aspectos evaluados en nivel 1 (presente) y 1 (funcionando); 2 (presente) y 1 (funcionando).</v>
      </c>
      <c r="J53" s="110" t="s">
        <v>359</v>
      </c>
      <c r="K53" s="110">
        <f>+IF(ISBLANK(VLOOKUP(A53,'Actividades de control'!$B$21:$F$122,5,0)),"",VLOOKUP(A53,'Actividades de control'!$B$21:$F$122,5,0))</f>
        <v>3</v>
      </c>
      <c r="L53" s="110">
        <f>+IF(ISBLANK(VLOOKUP(A53,'Actividades de control'!$B$21:$J$122,9,0)),"",VLOOKUP(A53,'Actividades de control'!$B$21:$J$122,9,0))</f>
        <v>3</v>
      </c>
      <c r="M53" s="110">
        <f t="shared" si="3"/>
        <v>1</v>
      </c>
      <c r="N53" s="110">
        <f t="shared" si="4"/>
        <v>1</v>
      </c>
      <c r="O53" s="110"/>
      <c r="P53" s="110"/>
    </row>
    <row r="54" spans="1:16" ht="12.75" customHeight="1" x14ac:dyDescent="0.2">
      <c r="A54" s="110" t="s">
        <v>363</v>
      </c>
      <c r="B54" s="110" t="str">
        <f t="shared" si="5"/>
        <v>12</v>
      </c>
      <c r="C54" s="110"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10" t="s">
        <v>282</v>
      </c>
      <c r="E54" s="110" t="str">
        <f>+VLOOKUP(A54,'Actividades de control'!$B$18:$K$122,3,0)</f>
        <v>Dimensión Control Interno
 Líneas de Defensa</v>
      </c>
      <c r="F54" s="110" t="str">
        <f>+VLOOKUP(A54,'Actividades de control'!$B$18:$K$122,10,0)</f>
        <v>Mantenimiento del control</v>
      </c>
      <c r="G54" s="110">
        <f>+VLOOKUP(A54,'Actividades de control'!$B$13:$N$176,13,0)</f>
        <v>224.3569</v>
      </c>
      <c r="H54" s="121">
        <f t="shared" si="1"/>
        <v>53</v>
      </c>
      <c r="I54" s="110" t="str">
        <f t="shared" si="2"/>
        <v>Cuando en el análisis de los requerimientos en los diferenes componentes del MECI se cuente con aspectos evaluados en nivel 1 (presente) y 1 (funcionando); 2 (presente) y 1 (funcionando).</v>
      </c>
      <c r="J54" s="110" t="s">
        <v>359</v>
      </c>
      <c r="K54" s="110">
        <f>+IF(ISBLANK(VLOOKUP(A54,'Actividades de control'!$B$21:$F$122,5,0)),"",VLOOKUP(A54,'Actividades de control'!$B$21:$F$122,5,0))</f>
        <v>3</v>
      </c>
      <c r="L54" s="110">
        <f>+IF(ISBLANK(VLOOKUP(A54,'Actividades de control'!$B$21:$J$122,9,0)),"",VLOOKUP(A54,'Actividades de control'!$B$21:$J$122,9,0))</f>
        <v>3</v>
      </c>
      <c r="M54" s="110">
        <f t="shared" si="3"/>
        <v>1</v>
      </c>
      <c r="N54" s="110">
        <f t="shared" si="4"/>
        <v>1</v>
      </c>
      <c r="O54" s="110"/>
      <c r="P54" s="110"/>
    </row>
    <row r="55" spans="1:16" ht="12.75" customHeight="1" x14ac:dyDescent="0.2">
      <c r="A55" s="110" t="s">
        <v>364</v>
      </c>
      <c r="B55" s="110" t="str">
        <f t="shared" si="5"/>
        <v>13</v>
      </c>
      <c r="C55" s="110"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10" t="s">
        <v>365</v>
      </c>
      <c r="E55" s="110" t="str">
        <f>+VLOOKUP(A55,'Info y Comunicación'!$B$15:$K$138,3,0)</f>
        <v xml:space="preserve">Dimensión de Información y comunicación 
</v>
      </c>
      <c r="F55" s="110" t="str">
        <f>+VLOOKUP(A55,'Info y Comunicación'!$B$15:$K$138,10,0)</f>
        <v>Mantenimiento del control</v>
      </c>
      <c r="G55" s="110">
        <f>+VLOOKUP(A55,'Info y Comunicación'!$B$13:$N$160,13,0)</f>
        <v>304.45690000000002</v>
      </c>
      <c r="H55" s="121">
        <f t="shared" si="1"/>
        <v>54</v>
      </c>
      <c r="I55" s="110" t="str">
        <f t="shared" si="2"/>
        <v>Cuando en el análisis de los requerimientos en los diferenes componentes del MECI se cuente con aspectos evaluados en nivel 1 (presente) y 1 (funcionando); 2 (presente) y 1 (funcionando).</v>
      </c>
      <c r="J55" s="110" t="s">
        <v>366</v>
      </c>
      <c r="K55" s="110" t="str">
        <f>+IF(ISBLANK(VLOOKUP(A55,'Info y Comunicación'!$B$19:$F$138,5,0)),"",VLOOKUP(A55,'Info y Comunicación'!$B$19:$F$138,5,0))</f>
        <v>3.0</v>
      </c>
      <c r="L55" s="110" t="str">
        <f>+IF(ISBLANK(VLOOKUP(A55,'Info y Comunicación'!$B$19:$J$138,9,0)),"",VLOOKUP(A55,'Info y Comunicación'!$B$19:$J$138,9,0))</f>
        <v>3.0</v>
      </c>
      <c r="M55" s="110">
        <f t="shared" si="3"/>
        <v>1</v>
      </c>
      <c r="N55" s="110">
        <f t="shared" si="4"/>
        <v>1</v>
      </c>
      <c r="O55" s="110"/>
      <c r="P55" s="110"/>
    </row>
    <row r="56" spans="1:16" ht="12.75" customHeight="1" x14ac:dyDescent="0.2">
      <c r="A56" s="110" t="s">
        <v>367</v>
      </c>
      <c r="B56" s="110" t="str">
        <f t="shared" si="5"/>
        <v>13</v>
      </c>
      <c r="C56" s="110" t="str">
        <f>+MID(VLOOKUP(A56,'Info y Comunicación'!$B$13:$C$160,2,0),6,LEN(VLOOKUP(A56,'Info y Comunicación'!$B$13:$C$160,2,0))-6)</f>
        <v xml:space="preserve"> La entidad cuenta con el inventario de información relevante (interno/externa) y cuenta con un mecanismo que permita su actualización</v>
      </c>
      <c r="D56" s="110" t="s">
        <v>365</v>
      </c>
      <c r="E56" s="110" t="str">
        <f>+VLOOKUP(A56,'Info y Comunicación'!$B$15:$K$138,3,0)</f>
        <v>Dimensión de Información y comunicación 
Política de Transparencia y Acceso a la Información Publica</v>
      </c>
      <c r="F56" s="110" t="str">
        <f>+VLOOKUP(A56,'Info y Comunicación'!$B$15:$K$138,10,0)</f>
        <v>Mantenimiento del control</v>
      </c>
      <c r="G56" s="110">
        <f>+VLOOKUP(A56,'Info y Comunicación'!$B$13:$N$160,13,0)</f>
        <v>304.56319999999999</v>
      </c>
      <c r="H56" s="121">
        <f t="shared" si="1"/>
        <v>55</v>
      </c>
      <c r="I56" s="110" t="str">
        <f t="shared" si="2"/>
        <v>Cuando en el análisis de los requerimientos en los diferenes componentes del MECI se cuente con aspectos evaluados en nivel 1 (presente) y 1 (funcionando); 2 (presente) y 1 (funcionando).</v>
      </c>
      <c r="J56" s="110" t="s">
        <v>366</v>
      </c>
      <c r="K56" s="110">
        <f>+IF(ISBLANK(VLOOKUP(A56,'Info y Comunicación'!$B$19:$F$138,5,0)),"",VLOOKUP(A56,'Info y Comunicación'!$B$19:$F$138,5,0))</f>
        <v>3</v>
      </c>
      <c r="L56" s="110">
        <f>+IF(ISBLANK(VLOOKUP(A56,'Info y Comunicación'!$B$19:$J$138,9,0)),"",VLOOKUP(A56,'Info y Comunicación'!$B$19:$J$138,9,0))</f>
        <v>3</v>
      </c>
      <c r="M56" s="110">
        <f t="shared" si="3"/>
        <v>1</v>
      </c>
      <c r="N56" s="110">
        <f t="shared" si="4"/>
        <v>1</v>
      </c>
      <c r="O56" s="110"/>
      <c r="P56" s="110"/>
    </row>
    <row r="57" spans="1:16" ht="12.75" customHeight="1" x14ac:dyDescent="0.2">
      <c r="A57" s="110" t="s">
        <v>368</v>
      </c>
      <c r="B57" s="110" t="str">
        <f t="shared" si="5"/>
        <v>13</v>
      </c>
      <c r="C57" s="110"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10" t="s">
        <v>365</v>
      </c>
      <c r="E57" s="110" t="str">
        <f>+VLOOKUP(A57,'Info y Comunicación'!$B$15:$K$138,3,0)</f>
        <v>Dimensión de Información y comunicación 
Política de Transparencia y Acceso a la Información Publica</v>
      </c>
      <c r="F57" s="110" t="str">
        <f>+VLOOKUP(A57,'Info y Comunicación'!$B$15:$K$138,10,0)</f>
        <v>Mantenimiento del control</v>
      </c>
      <c r="G57" s="110">
        <f>+VLOOKUP(A57,'Info y Comunicación'!$B$13:$N$160,13,0)</f>
        <v>304.63209999999998</v>
      </c>
      <c r="H57" s="121">
        <f t="shared" si="1"/>
        <v>56</v>
      </c>
      <c r="I57" s="110" t="str">
        <f t="shared" si="2"/>
        <v>Cuando en el análisis de los requerimientos en los diferenes componentes del MECI se cuente con aspectos evaluados en nivel 1 (presente) y 1 (funcionando); 2 (presente) y 1 (funcionando).</v>
      </c>
      <c r="J57" s="110" t="s">
        <v>366</v>
      </c>
      <c r="K57" s="110">
        <f>+IF(ISBLANK(VLOOKUP(A57,'Info y Comunicación'!$B$19:$F$138,5,0)),"",VLOOKUP(A57,'Info y Comunicación'!$B$19:$F$138,5,0))</f>
        <v>3</v>
      </c>
      <c r="L57" s="110">
        <f>+IF(ISBLANK(VLOOKUP(A57,'Info y Comunicación'!$B$19:$J$138,9,0)),"",VLOOKUP(A57,'Info y Comunicación'!$B$19:$J$138,9,0))</f>
        <v>3</v>
      </c>
      <c r="M57" s="110">
        <f t="shared" si="3"/>
        <v>1</v>
      </c>
      <c r="N57" s="110">
        <f t="shared" si="4"/>
        <v>1</v>
      </c>
      <c r="O57" s="110"/>
      <c r="P57" s="110"/>
    </row>
    <row r="58" spans="1:16" ht="12.75" customHeight="1" x14ac:dyDescent="0.2">
      <c r="A58" s="110" t="s">
        <v>369</v>
      </c>
      <c r="B58" s="110" t="str">
        <f t="shared" si="5"/>
        <v>13</v>
      </c>
      <c r="C58" s="110"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10" t="s">
        <v>365</v>
      </c>
      <c r="E58" s="110" t="str">
        <f>+VLOOKUP(A58,'Info y Comunicación'!$B$15:$K$138,3,0)</f>
        <v>Dimensión de Información y comunicación 
Política de Transparencia y Acceso a la Información Publica</v>
      </c>
      <c r="F58" s="110" t="str">
        <f>+VLOOKUP(A58,'Info y Comunicación'!$B$15:$K$138,10,0)</f>
        <v>Mantenimiento del control</v>
      </c>
      <c r="G58" s="110">
        <f>+VLOOKUP(A58,'Info y Comunicación'!$B$13:$N$160,13,0)</f>
        <v>304.78960000000001</v>
      </c>
      <c r="H58" s="121">
        <f t="shared" si="1"/>
        <v>57</v>
      </c>
      <c r="I58" s="110" t="str">
        <f t="shared" si="2"/>
        <v>Cuando en el análisis de los requerimientos en los diferenes componentes del MECI se cuente con aspectos evaluados en nivel 1 (presente) y 1 (funcionando); 2 (presente) y 1 (funcionando).</v>
      </c>
      <c r="J58" s="110" t="s">
        <v>366</v>
      </c>
      <c r="K58" s="110">
        <f>+IF(ISBLANK(VLOOKUP(A58,'Info y Comunicación'!$B$19:$F$138,5,0)),"",VLOOKUP(A58,'Info y Comunicación'!$B$19:$F$138,5,0))</f>
        <v>3</v>
      </c>
      <c r="L58" s="110">
        <f>+IF(ISBLANK(VLOOKUP(A58,'Info y Comunicación'!$B$19:$J$138,9,0)),"",VLOOKUP(A58,'Info y Comunicación'!$B$19:$J$138,9,0))</f>
        <v>3</v>
      </c>
      <c r="M58" s="110">
        <f t="shared" si="3"/>
        <v>1</v>
      </c>
      <c r="N58" s="110">
        <f t="shared" si="4"/>
        <v>1</v>
      </c>
      <c r="O58" s="110"/>
      <c r="P58" s="110"/>
    </row>
    <row r="59" spans="1:16" ht="12.75" customHeight="1" x14ac:dyDescent="0.2">
      <c r="A59" s="110" t="s">
        <v>370</v>
      </c>
      <c r="B59" s="110" t="str">
        <f t="shared" si="5"/>
        <v>14</v>
      </c>
      <c r="C59" s="110"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10" t="s">
        <v>365</v>
      </c>
      <c r="E59" s="110" t="str">
        <f>+VLOOKUP(A59,'Info y Comunicación'!$B$15:$K$138,3,0)</f>
        <v xml:space="preserve">Dimensión de Información y comunicación
</v>
      </c>
      <c r="F59" s="110" t="str">
        <f>+VLOOKUP(A59,'Info y Comunicación'!$B$15:$K$138,10,0)</f>
        <v>Mantenimiento del control</v>
      </c>
      <c r="G59" s="110">
        <f>+VLOOKUP(A59,'Info y Comunicación'!$B$13:$N$160,13,0)</f>
        <v>304.8965</v>
      </c>
      <c r="H59" s="121">
        <f t="shared" si="1"/>
        <v>58</v>
      </c>
      <c r="I59" s="110" t="str">
        <f t="shared" si="2"/>
        <v>Cuando en el análisis de los requerimientos en los diferenes componentes del MECI se cuente con aspectos evaluados en nivel 1 (presente) y 1 (funcionando); 2 (presente) y 1 (funcionando).</v>
      </c>
      <c r="J59" s="110" t="s">
        <v>371</v>
      </c>
      <c r="K59" s="110">
        <f>+IF(ISBLANK(VLOOKUP(A59,'Info y Comunicación'!$B$19:$F$138,5,0)),"",VLOOKUP(A59,'Info y Comunicación'!$B$19:$F$138,5,0))</f>
        <v>3</v>
      </c>
      <c r="L59" s="110">
        <f>+IF(ISBLANK(VLOOKUP(A59,'Info y Comunicación'!$B$19:$J$138,9,0)),"",VLOOKUP(A59,'Info y Comunicación'!$B$19:$J$138,9,0))</f>
        <v>3</v>
      </c>
      <c r="M59" s="110">
        <f t="shared" si="3"/>
        <v>1</v>
      </c>
      <c r="N59" s="110">
        <f t="shared" si="4"/>
        <v>1</v>
      </c>
      <c r="O59" s="110"/>
      <c r="P59" s="110"/>
    </row>
    <row r="60" spans="1:16" ht="12.75" customHeight="1" x14ac:dyDescent="0.2">
      <c r="A60" s="110" t="s">
        <v>372</v>
      </c>
      <c r="B60" s="110" t="str">
        <f t="shared" si="5"/>
        <v>14</v>
      </c>
      <c r="C60" s="110" t="str">
        <f>+MID(VLOOKUP(A60,'Info y Comunicación'!$B$13:$C$160,2,0),6,LEN(VLOOKUP(A60,'Info y Comunicación'!$B$13:$C$160,2,0))-6)</f>
        <v>La entidad cuenta con políticas de operación relacionadas con la administración de la información (niveles de autoridad y responsabilidad</v>
      </c>
      <c r="D60" s="110" t="s">
        <v>365</v>
      </c>
      <c r="E60" s="110" t="str">
        <f>+VLOOKUP(A60,'Info y Comunicación'!$B$15:$K$138,3,0)</f>
        <v xml:space="preserve">Dimensión de Información y comunicación
</v>
      </c>
      <c r="F60" s="110" t="str">
        <f>+VLOOKUP(A60,'Info y Comunicación'!$B$15:$K$138,10,0)</f>
        <v>Mantenimiento del control</v>
      </c>
      <c r="G60" s="110">
        <f>+VLOOKUP(A60,'Info y Comunicación'!$B$13:$N$160,13,0)</f>
        <v>304.98540000000003</v>
      </c>
      <c r="H60" s="121">
        <f t="shared" si="1"/>
        <v>59</v>
      </c>
      <c r="I60" s="110" t="str">
        <f t="shared" si="2"/>
        <v>Cuando en el análisis de los requerimientos en los diferenes componentes del MECI se cuente con aspectos evaluados en nivel 1 (presente) y 1 (funcionando); 2 (presente) y 1 (funcionando).</v>
      </c>
      <c r="J60" s="110" t="s">
        <v>371</v>
      </c>
      <c r="K60" s="110">
        <f>+IF(ISBLANK(VLOOKUP(A60,'Info y Comunicación'!$B$19:$F$138,5,0)),"",VLOOKUP(A60,'Info y Comunicación'!$B$19:$F$138,5,0))</f>
        <v>3</v>
      </c>
      <c r="L60" s="110">
        <f>+IF(ISBLANK(VLOOKUP(A60,'Info y Comunicación'!$B$19:$J$138,9,0)),"",VLOOKUP(A60,'Info y Comunicación'!$B$19:$J$138,9,0))</f>
        <v>3</v>
      </c>
      <c r="M60" s="110">
        <f t="shared" si="3"/>
        <v>1</v>
      </c>
      <c r="N60" s="110">
        <f t="shared" si="4"/>
        <v>1</v>
      </c>
      <c r="O60" s="110"/>
      <c r="P60" s="110"/>
    </row>
    <row r="61" spans="1:16" ht="12.75" customHeight="1" x14ac:dyDescent="0.2">
      <c r="A61" s="110" t="s">
        <v>373</v>
      </c>
      <c r="B61" s="110" t="str">
        <f t="shared" si="5"/>
        <v>14</v>
      </c>
      <c r="C61" s="110"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10" t="s">
        <v>365</v>
      </c>
      <c r="E61" s="110" t="str">
        <f>+VLOOKUP(A61,'Info y Comunicación'!$B$15:$K$138,3,0)</f>
        <v xml:space="preserve">Dimensión de Información y comunicación
</v>
      </c>
      <c r="F61" s="110" t="str">
        <f>+VLOOKUP(A61,'Info y Comunicación'!$B$15:$K$138,10,0)</f>
        <v>Mantenimiento del control</v>
      </c>
      <c r="G61" s="110">
        <f>+VLOOKUP(A61,'Info y Comunicación'!$B$13:$N$160,13,0)</f>
        <v>305.01229999999998</v>
      </c>
      <c r="H61" s="121">
        <f t="shared" si="1"/>
        <v>60</v>
      </c>
      <c r="I61" s="110" t="str">
        <f t="shared" si="2"/>
        <v>Cuando en el análisis de los requerimientos en los diferenes componentes del MECI se cuente con aspectos evaluados en nivel 1 (presente) y 1 (funcionando); 2 (presente) y 1 (funcionando).</v>
      </c>
      <c r="J61" s="110" t="s">
        <v>371</v>
      </c>
      <c r="K61" s="110">
        <f>+IF(ISBLANK(VLOOKUP(A61,'Info y Comunicación'!$B$19:$F$138,5,0)),"",VLOOKUP(A61,'Info y Comunicación'!$B$19:$F$138,5,0))</f>
        <v>3</v>
      </c>
      <c r="L61" s="110">
        <f>+IF(ISBLANK(VLOOKUP(A61,'Info y Comunicación'!$B$19:$J$138,9,0)),"",VLOOKUP(A61,'Info y Comunicación'!$B$19:$J$138,9,0))</f>
        <v>3</v>
      </c>
      <c r="M61" s="110">
        <f t="shared" si="3"/>
        <v>1</v>
      </c>
      <c r="N61" s="110">
        <f t="shared" si="4"/>
        <v>1</v>
      </c>
      <c r="O61" s="110"/>
      <c r="P61" s="110"/>
    </row>
    <row r="62" spans="1:16" ht="12.75" customHeight="1" x14ac:dyDescent="0.2">
      <c r="A62" s="110" t="s">
        <v>374</v>
      </c>
      <c r="B62" s="110" t="str">
        <f t="shared" si="5"/>
        <v>14</v>
      </c>
      <c r="C62" s="110" t="str">
        <f>+MID(VLOOKUP(A62,'Info y Comunicación'!$B$13:$C$160,2,0),6,LEN(VLOOKUP(A62,'Info y Comunicación'!$B$13:$C$160,2,0))-6)</f>
        <v>La entidad establece e implementa políticas y procedimientos para facilitar una comunicación interna efectiva</v>
      </c>
      <c r="D62" s="110" t="s">
        <v>365</v>
      </c>
      <c r="E62" s="110" t="str">
        <f>+VLOOKUP(A62,'Info y Comunicación'!$B$15:$K$138,3,0)</f>
        <v xml:space="preserve">Dimensión de Información y comunicación
</v>
      </c>
      <c r="F62" s="110" t="str">
        <f>+VLOOKUP(A62,'Info y Comunicación'!$B$15:$K$138,10,0)</f>
        <v>Mantenimiento del control</v>
      </c>
      <c r="G62" s="110">
        <f>+VLOOKUP(A62,'Info y Comunicación'!$B$13:$N$160,13,0)</f>
        <v>305.12360000000001</v>
      </c>
      <c r="H62" s="121">
        <f t="shared" si="1"/>
        <v>61</v>
      </c>
      <c r="I62" s="110" t="str">
        <f t="shared" si="2"/>
        <v>Cuando en el análisis de los requerimientos en los diferenes componentes del MECI se cuente con aspectos evaluados en nivel 1 (presente) y 1 (funcionando); 2 (presente) y 1 (funcionando).</v>
      </c>
      <c r="J62" s="110" t="s">
        <v>371</v>
      </c>
      <c r="K62" s="110">
        <f>+IF(ISBLANK(VLOOKUP(A62,'Info y Comunicación'!$B$19:$F$138,5,0)),"",VLOOKUP(A62,'Info y Comunicación'!$B$19:$F$138,5,0))</f>
        <v>3</v>
      </c>
      <c r="L62" s="110">
        <f>+IF(ISBLANK(VLOOKUP(A62,'Info y Comunicación'!$B$19:$J$138,9,0)),"",VLOOKUP(A62,'Info y Comunicación'!$B$19:$J$138,9,0))</f>
        <v>3</v>
      </c>
      <c r="M62" s="110">
        <f t="shared" si="3"/>
        <v>1</v>
      </c>
      <c r="N62" s="110">
        <f t="shared" si="4"/>
        <v>1</v>
      </c>
      <c r="O62" s="110"/>
      <c r="P62" s="110"/>
    </row>
    <row r="63" spans="1:16" ht="12.75" customHeight="1" x14ac:dyDescent="0.2">
      <c r="A63" s="110" t="s">
        <v>375</v>
      </c>
      <c r="B63" s="110" t="str">
        <f t="shared" si="5"/>
        <v>15</v>
      </c>
      <c r="C63" s="110"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10" t="s">
        <v>365</v>
      </c>
      <c r="E63" s="110" t="str">
        <f>+VLOOKUP(A63,'Info y Comunicación'!$B$15:$K$138,3,0)</f>
        <v xml:space="preserve">
Dimensión de Información y Comunicación
Dimensión de Control Interno
Primera Línea de Defensa</v>
      </c>
      <c r="F63" s="110" t="str">
        <f>+VLOOKUP(A63,'Info y Comunicación'!$B$15:$K$138,10,0)</f>
        <v>Mantenimiento del control</v>
      </c>
      <c r="G63" s="110">
        <f>+VLOOKUP(A63,'Info y Comunicación'!$B$13:$N$160,13,0)</f>
        <v>305.23689999999999</v>
      </c>
      <c r="H63" s="121">
        <f t="shared" si="1"/>
        <v>62</v>
      </c>
      <c r="I63" s="110" t="str">
        <f t="shared" si="2"/>
        <v>Cuando en el análisis de los requerimientos en los diferenes componentes del MECI se cuente con aspectos evaluados en nivel 1 (presente) y 1 (funcionando); 2 (presente) y 1 (funcionando).</v>
      </c>
      <c r="J63" s="110" t="s">
        <v>376</v>
      </c>
      <c r="K63" s="110">
        <f>+IF(ISBLANK(VLOOKUP(A63,'Info y Comunicación'!$B$19:$F$138,5,0)),"",VLOOKUP(A63,'Info y Comunicación'!$B$19:$F$138,5,0))</f>
        <v>3</v>
      </c>
      <c r="L63" s="110">
        <f>+IF(ISBLANK(VLOOKUP(A63,'Info y Comunicación'!$B$19:$J$138,9,0)),"",VLOOKUP(A63,'Info y Comunicación'!$B$19:$J$138,9,0))</f>
        <v>3</v>
      </c>
      <c r="M63" s="110">
        <f t="shared" si="3"/>
        <v>1</v>
      </c>
      <c r="N63" s="110">
        <f t="shared" si="4"/>
        <v>1</v>
      </c>
      <c r="O63" s="110"/>
      <c r="P63" s="110"/>
    </row>
    <row r="64" spans="1:16" ht="12.75" customHeight="1" x14ac:dyDescent="0.2">
      <c r="A64" s="110" t="s">
        <v>377</v>
      </c>
      <c r="B64" s="110" t="str">
        <f t="shared" si="5"/>
        <v>15</v>
      </c>
      <c r="C64" s="110"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10" t="s">
        <v>365</v>
      </c>
      <c r="E64" s="110" t="str">
        <f>+VLOOKUP(A64,'Info y Comunicación'!$B$15:$K$138,3,0)</f>
        <v xml:space="preserve">Dimensión de Información y Comunicación
Política de Transparencia, acceso a la información pública y lucha
contra la corrupción </v>
      </c>
      <c r="F64" s="110" t="str">
        <f>+VLOOKUP(A64,'Info y Comunicación'!$B$15:$K$138,10,0)</f>
        <v>Mantenimiento del control</v>
      </c>
      <c r="G64" s="110">
        <f>+VLOOKUP(A64,'Info y Comunicación'!$B$13:$N$160,13,0)</f>
        <v>305.36540000000002</v>
      </c>
      <c r="H64" s="121">
        <f t="shared" si="1"/>
        <v>63</v>
      </c>
      <c r="I64" s="110" t="str">
        <f t="shared" si="2"/>
        <v>Cuando en el análisis de los requerimientos en los diferenes componentes del MECI se cuente con aspectos evaluados en nivel 1 (presente) y 1 (funcionando); 2 (presente) y 1 (funcionando).</v>
      </c>
      <c r="J64" s="110" t="s">
        <v>376</v>
      </c>
      <c r="K64" s="110">
        <f>+IF(ISBLANK(VLOOKUP(A64,'Info y Comunicación'!$B$19:$F$138,5,0)),"",VLOOKUP(A64,'Info y Comunicación'!$B$19:$F$138,5,0))</f>
        <v>3</v>
      </c>
      <c r="L64" s="110">
        <f>+IF(ISBLANK(VLOOKUP(A64,'Info y Comunicación'!$B$19:$J$138,9,0)),"",VLOOKUP(A64,'Info y Comunicación'!$B$19:$J$138,9,0))</f>
        <v>3</v>
      </c>
      <c r="M64" s="110">
        <f t="shared" si="3"/>
        <v>1</v>
      </c>
      <c r="N64" s="110">
        <f t="shared" si="4"/>
        <v>1</v>
      </c>
      <c r="O64" s="110"/>
      <c r="P64" s="110"/>
    </row>
    <row r="65" spans="1:16" ht="12.75" customHeight="1" x14ac:dyDescent="0.2">
      <c r="A65" s="110" t="s">
        <v>378</v>
      </c>
      <c r="B65" s="110" t="str">
        <f t="shared" si="5"/>
        <v>15</v>
      </c>
      <c r="C65" s="110"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110" t="s">
        <v>365</v>
      </c>
      <c r="E65" s="110" t="str">
        <f>+VLOOKUP(A65,'Info y Comunicación'!$B$15:$K$138,3,0)</f>
        <v xml:space="preserve">Dimensión de Información y Comunicación
Política de Gestión Documental
Política de Transparencia, acceso a la información pública y lucha
contra la corrupción </v>
      </c>
      <c r="F65" s="110" t="str">
        <f>+VLOOKUP(A65,'Info y Comunicación'!$B$15:$K$138,10,0)</f>
        <v>Mantenimiento del control</v>
      </c>
      <c r="G65" s="110">
        <f>+VLOOKUP(A65,'Info y Comunicación'!$B$13:$N$160,13,0)</f>
        <v>305.4563</v>
      </c>
      <c r="H65" s="121">
        <f t="shared" si="1"/>
        <v>64</v>
      </c>
      <c r="I65" s="110" t="str">
        <f t="shared" si="2"/>
        <v>Cuando en el análisis de los requerimientos en los diferenes componentes del MECI se cuente con aspectos evaluados en nivel 1 (presente) y 1 (funcionando); 2 (presente) y 1 (funcionando).</v>
      </c>
      <c r="J65" s="110" t="s">
        <v>376</v>
      </c>
      <c r="K65" s="110">
        <f>+IF(ISBLANK(VLOOKUP(A65,'Info y Comunicación'!$B$19:$F$138,5,0)),"",VLOOKUP(A65,'Info y Comunicación'!$B$19:$F$138,5,0))</f>
        <v>3</v>
      </c>
      <c r="L65" s="110">
        <f>+IF(ISBLANK(VLOOKUP(A65,'Info y Comunicación'!$B$19:$J$138,9,0)),"",VLOOKUP(A65,'Info y Comunicación'!$B$19:$J$138,9,0))</f>
        <v>3</v>
      </c>
      <c r="M65" s="110">
        <f t="shared" si="3"/>
        <v>1</v>
      </c>
      <c r="N65" s="110">
        <f t="shared" si="4"/>
        <v>1</v>
      </c>
      <c r="O65" s="110"/>
      <c r="P65" s="110"/>
    </row>
    <row r="66" spans="1:16" ht="12.75" customHeight="1" x14ac:dyDescent="0.2">
      <c r="A66" s="110" t="s">
        <v>379</v>
      </c>
      <c r="B66" s="110" t="str">
        <f t="shared" si="5"/>
        <v>15</v>
      </c>
      <c r="C66" s="110"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110" t="s">
        <v>365</v>
      </c>
      <c r="E66" s="110" t="str">
        <f>+VLOOKUP(A66,'Info y Comunicación'!$B$15:$K$138,3,0)</f>
        <v>Dimensión de Información y Comunicación
Política de Control Interno
Líneas de Defensa</v>
      </c>
      <c r="F66" s="110" t="str">
        <f>+VLOOKUP(A66,'Info y Comunicación'!$B$15:$K$138,10,0)</f>
        <v>Mantenimiento del control</v>
      </c>
      <c r="G66" s="110">
        <f>+VLOOKUP(A66,'Info y Comunicación'!$B$13:$N$160,13,0)</f>
        <v>305.56319999999999</v>
      </c>
      <c r="H66" s="121">
        <f t="shared" si="1"/>
        <v>65</v>
      </c>
      <c r="I66" s="110" t="str">
        <f t="shared" si="2"/>
        <v>Cuando en el análisis de los requerimientos en los diferenes componentes del MECI se cuente con aspectos evaluados en nivel 1 (presente) y 1 (funcionando); 2 (presente) y 1 (funcionando).</v>
      </c>
      <c r="J66" s="110" t="s">
        <v>376</v>
      </c>
      <c r="K66" s="110">
        <f>+IF(ISBLANK(VLOOKUP(A66,'Info y Comunicación'!$B$19:$F$138,5,0)),"",VLOOKUP(A66,'Info y Comunicación'!$B$19:$F$138,5,0))</f>
        <v>3</v>
      </c>
      <c r="L66" s="110">
        <f>+IF(ISBLANK(VLOOKUP(A66,'Info y Comunicación'!$B$19:$J$138,9,0)),"",VLOOKUP(A66,'Info y Comunicación'!$B$19:$J$138,9,0))</f>
        <v>3</v>
      </c>
      <c r="M66" s="110">
        <f t="shared" si="3"/>
        <v>1</v>
      </c>
      <c r="N66" s="110">
        <f t="shared" si="4"/>
        <v>1</v>
      </c>
      <c r="O66" s="110"/>
      <c r="P66" s="110"/>
    </row>
    <row r="67" spans="1:16" ht="12.75" customHeight="1" x14ac:dyDescent="0.2">
      <c r="A67" s="110" t="s">
        <v>380</v>
      </c>
      <c r="B67" s="110" t="str">
        <f t="shared" si="5"/>
        <v>15</v>
      </c>
      <c r="C67" s="110" t="str">
        <f>+MID(VLOOKUP(A67,'Info y Comunicación'!$B$13:$C$160,2,0),6,LEN(VLOOKUP(A67,'Info y Comunicación'!$B$13:$C$160,2,0))-6)</f>
        <v>La entidad analiza periódicamente su caracterización de usuarios o grupos de valor, a fin de actualizarla cuando sea pertinente</v>
      </c>
      <c r="D67" s="110" t="s">
        <v>365</v>
      </c>
      <c r="E67" s="110" t="str">
        <f>+VLOOKUP(A67,'Info y Comunicación'!$B$15:$K$138,3,0)</f>
        <v>Dimensión de Direccionamiento Estratégico y Planeación
Política de Planeación Institucional</v>
      </c>
      <c r="F67" s="110" t="str">
        <f>+VLOOKUP(A67,'Info y Comunicación'!$B$15:$K$138,10,0)</f>
        <v>Mantenimiento del control</v>
      </c>
      <c r="G67" s="110">
        <f>+VLOOKUP(A67,'Info y Comunicación'!$B$13:$N$160,13,0)</f>
        <v>305.63209999999998</v>
      </c>
      <c r="H67" s="121">
        <f t="shared" si="1"/>
        <v>66</v>
      </c>
      <c r="I67" s="110" t="str">
        <f t="shared" si="2"/>
        <v>Cuando en el análisis de los requerimientos en los diferenes componentes del MECI se cuente con aspectos evaluados en nivel 1 (presente) y 1 (funcionando); 2 (presente) y 1 (funcionando).</v>
      </c>
      <c r="J67" s="110" t="s">
        <v>376</v>
      </c>
      <c r="K67" s="110">
        <f>+IF(ISBLANK(VLOOKUP(A67,'Info y Comunicación'!$B$19:$F$138,5,0)),"",VLOOKUP(A67,'Info y Comunicación'!$B$19:$F$138,5,0))</f>
        <v>3</v>
      </c>
      <c r="L67" s="110">
        <f>+IF(ISBLANK(VLOOKUP(A67,'Info y Comunicación'!$B$19:$J$138,9,0)),"",VLOOKUP(A67,'Info y Comunicación'!$B$19:$J$138,9,0))</f>
        <v>3</v>
      </c>
      <c r="M67" s="110">
        <f t="shared" si="3"/>
        <v>1</v>
      </c>
      <c r="N67" s="110">
        <f t="shared" si="4"/>
        <v>1</v>
      </c>
      <c r="O67" s="110"/>
      <c r="P67" s="110"/>
    </row>
    <row r="68" spans="1:16" ht="12.75" customHeight="1" x14ac:dyDescent="0.2">
      <c r="A68" s="110" t="s">
        <v>381</v>
      </c>
      <c r="B68" s="110" t="str">
        <f t="shared" si="5"/>
        <v>15</v>
      </c>
      <c r="C68" s="110"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110" t="s">
        <v>365</v>
      </c>
      <c r="E68" s="110" t="str">
        <f>+VLOOKUP(A68,'Info y Comunicación'!$B$15:$K$138,3,0)</f>
        <v>Dimensión de Direccionamiento Estratégico y Planeación
Política de Planeación Institucional</v>
      </c>
      <c r="F68" s="110" t="str">
        <f>+VLOOKUP(A68,'Info y Comunicación'!$B$15:$K$138,10,0)</f>
        <v>Mantenimiento del control</v>
      </c>
      <c r="G68" s="110">
        <f>+VLOOKUP(A68,'Info y Comunicación'!$B$13:$N$160,13,0)</f>
        <v>305.78960000000001</v>
      </c>
      <c r="H68" s="121">
        <f t="shared" si="1"/>
        <v>67</v>
      </c>
      <c r="I68" s="110" t="str">
        <f t="shared" si="2"/>
        <v>Cuando en el análisis de los requerimientos en los diferenes componentes del MECI se cuente con aspectos evaluados en nivel 1 (presente) y 1 (funcionando); 2 (presente) y 1 (funcionando).</v>
      </c>
      <c r="J68" s="110" t="s">
        <v>376</v>
      </c>
      <c r="K68" s="110">
        <f>+IF(ISBLANK(VLOOKUP(A68,'Info y Comunicación'!$B$19:$F$138,5,0)),"",VLOOKUP(A68,'Info y Comunicación'!$B$19:$F$138,5,0))</f>
        <v>3</v>
      </c>
      <c r="L68" s="110">
        <f>+IF(ISBLANK(VLOOKUP(A68,'Info y Comunicación'!$B$19:$J$138,9,0)),"",VLOOKUP(A68,'Info y Comunicación'!$B$19:$J$138,9,0))</f>
        <v>3</v>
      </c>
      <c r="M68" s="110">
        <f t="shared" si="3"/>
        <v>1</v>
      </c>
      <c r="N68" s="110">
        <f t="shared" si="4"/>
        <v>1</v>
      </c>
      <c r="O68" s="110"/>
      <c r="P68" s="110"/>
    </row>
    <row r="69" spans="1:16" ht="12.75" customHeight="1" x14ac:dyDescent="0.2">
      <c r="A69" s="110" t="s">
        <v>382</v>
      </c>
      <c r="B69" s="110" t="str">
        <f t="shared" si="5"/>
        <v>16</v>
      </c>
      <c r="C69" s="110"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10" t="s">
        <v>383</v>
      </c>
      <c r="E69" s="110" t="str">
        <f>+VLOOKUP(A69,'Actividades de Monitoreo'!$B$17:$K$134,3,0)</f>
        <v>Dimensión de Control Interno
Líneas Estratégica</v>
      </c>
      <c r="F69" s="110" t="str">
        <f>+VLOOKUP(A69,'Actividades de Monitoreo'!$B$17:$K$134,10,0)</f>
        <v>Mantenimiento del control</v>
      </c>
      <c r="G69" s="128">
        <f>+VLOOKUP(A69,'Actividades de Monitoreo'!$B$13:$N$176,13,0)</f>
        <v>385.87450000000001</v>
      </c>
      <c r="H69" s="121">
        <f t="shared" si="1"/>
        <v>68</v>
      </c>
      <c r="I69" s="110" t="str">
        <f t="shared" si="2"/>
        <v>Cuando en el análisis de los requerimientos en los diferenes componentes del MECI se cuente con aspectos evaluados en nivel 1 (presente) y 1 (funcionando); 2 (presente) y 1 (funcionando).</v>
      </c>
      <c r="J69" s="110" t="s">
        <v>384</v>
      </c>
      <c r="K69" s="110">
        <f>+IF(ISBLANK(VLOOKUP(A69,'Actividades de Monitoreo'!$B$20:$F$134,5,0)),"",VLOOKUP(A69,'Actividades de Monitoreo'!$B$20:$F$134,5,0))</f>
        <v>3</v>
      </c>
      <c r="L69" s="110">
        <f>+IF(ISBLANK(VLOOKUP(A69,'Actividades de Monitoreo'!$B$20:$J$134,9,0)),"",VLOOKUP(A69,'Actividades de Monitoreo'!$B$20:$J$134,9,0))</f>
        <v>3</v>
      </c>
      <c r="M69" s="110">
        <f t="shared" si="3"/>
        <v>1</v>
      </c>
      <c r="N69" s="110">
        <f t="shared" si="4"/>
        <v>1</v>
      </c>
      <c r="O69" s="110"/>
      <c r="P69" s="110"/>
    </row>
    <row r="70" spans="1:16" ht="12.75" customHeight="1" x14ac:dyDescent="0.2">
      <c r="A70" s="110" t="s">
        <v>385</v>
      </c>
      <c r="B70" s="110" t="str">
        <f t="shared" si="5"/>
        <v>16</v>
      </c>
      <c r="C70" s="110"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10" t="s">
        <v>383</v>
      </c>
      <c r="E70" s="110" t="str">
        <f>+VLOOKUP(A70,'Actividades de Monitoreo'!$B$17:$K$134,3,0)</f>
        <v>Dimensión de Control Interno
Líneas Estratégica</v>
      </c>
      <c r="F70" s="110" t="str">
        <f>+VLOOKUP(A70,'Actividades de Monitoreo'!$B$17:$K$134,10,0)</f>
        <v>Mantenimiento del control</v>
      </c>
      <c r="G70" s="128">
        <f>+VLOOKUP(A70,'Actividades de Monitoreo'!$B$13:$N$176,13,0)</f>
        <v>385.96539999999999</v>
      </c>
      <c r="H70" s="121">
        <f t="shared" si="1"/>
        <v>69</v>
      </c>
      <c r="I70" s="110" t="str">
        <f t="shared" si="2"/>
        <v>Cuando en el análisis de los requerimientos en los diferenes componentes del MECI se cuente con aspectos evaluados en nivel 1 (presente) y 1 (funcionando); 2 (presente) y 1 (funcionando).</v>
      </c>
      <c r="J70" s="110" t="s">
        <v>384</v>
      </c>
      <c r="K70" s="110">
        <f>+IF(ISBLANK(VLOOKUP(A70,'Actividades de Monitoreo'!$B$20:$F$134,5,0)),"",VLOOKUP(A70,'Actividades de Monitoreo'!$B$20:$F$134,5,0))</f>
        <v>3</v>
      </c>
      <c r="L70" s="110">
        <f>+IF(ISBLANK(VLOOKUP(A70,'Actividades de Monitoreo'!$B$20:$J$134,9,0)),"",VLOOKUP(A70,'Actividades de Monitoreo'!$B$20:$J$134,9,0))</f>
        <v>3</v>
      </c>
      <c r="M70" s="110">
        <f t="shared" si="3"/>
        <v>1</v>
      </c>
      <c r="N70" s="110">
        <f t="shared" si="4"/>
        <v>1</v>
      </c>
      <c r="O70" s="110"/>
      <c r="P70" s="110"/>
    </row>
    <row r="71" spans="1:16" ht="12.75" customHeight="1" x14ac:dyDescent="0.2">
      <c r="A71" s="110" t="s">
        <v>386</v>
      </c>
      <c r="B71" s="110" t="str">
        <f t="shared" si="5"/>
        <v>16</v>
      </c>
      <c r="C71" s="110"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10" t="s">
        <v>383</v>
      </c>
      <c r="E71" s="110" t="str">
        <f>+VLOOKUP(A71,'Actividades de Monitoreo'!$B$17:$K$134,3,0)</f>
        <v>Dimensión de Control Interno
Tercera Línea de Defensa</v>
      </c>
      <c r="F71" s="110" t="str">
        <f>+VLOOKUP(A71,'Actividades de Monitoreo'!$B$17:$K$134,10,0)</f>
        <v>Mantenimiento del control</v>
      </c>
      <c r="G71" s="128">
        <f>+VLOOKUP(A71,'Actividades de Monitoreo'!$B$13:$N$176,13,0)</f>
        <v>386.01229999999998</v>
      </c>
      <c r="H71" s="121">
        <f t="shared" si="1"/>
        <v>70</v>
      </c>
      <c r="I71" s="110" t="str">
        <f t="shared" si="2"/>
        <v>Cuando en el análisis de los requerimientos en los diferenes componentes del MECI se cuente con aspectos evaluados en nivel 1 (presente) y 1 (funcionando); 2 (presente) y 1 (funcionando).</v>
      </c>
      <c r="J71" s="110" t="s">
        <v>384</v>
      </c>
      <c r="K71" s="110">
        <f>+IF(ISBLANK(VLOOKUP(A71,'Actividades de Monitoreo'!$B$20:$F$134,5,0)),"",VLOOKUP(A71,'Actividades de Monitoreo'!$B$20:$F$134,5,0))</f>
        <v>3</v>
      </c>
      <c r="L71" s="110">
        <f>+IF(ISBLANK(VLOOKUP(A71,'Actividades de Monitoreo'!$B$20:$J$134,9,0)),"",VLOOKUP(A71,'Actividades de Monitoreo'!$B$20:$J$134,9,0))</f>
        <v>3</v>
      </c>
      <c r="M71" s="110">
        <f t="shared" si="3"/>
        <v>1</v>
      </c>
      <c r="N71" s="110">
        <f t="shared" si="4"/>
        <v>1</v>
      </c>
      <c r="O71" s="110"/>
      <c r="P71" s="110"/>
    </row>
    <row r="72" spans="1:16" ht="12.75" customHeight="1" x14ac:dyDescent="0.2">
      <c r="A72" s="110" t="s">
        <v>387</v>
      </c>
      <c r="B72" s="110" t="str">
        <f t="shared" si="5"/>
        <v>16</v>
      </c>
      <c r="C72" s="110"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10" t="s">
        <v>383</v>
      </c>
      <c r="E72" s="110" t="str">
        <f>+VLOOKUP(A72,'Actividades de Monitoreo'!$B$17:$K$134,3,0)</f>
        <v>Dimensión de Control Interno
Segunda Línea de Defensa</v>
      </c>
      <c r="F72" s="110" t="str">
        <f>+VLOOKUP(A72,'Actividades de Monitoreo'!$B$17:$K$134,10,0)</f>
        <v>Mantenimiento del control</v>
      </c>
      <c r="G72" s="128">
        <f>+VLOOKUP(A72,'Actividades de Monitoreo'!$B$13:$N$176,13,0)</f>
        <v>386.12360000000001</v>
      </c>
      <c r="H72" s="121">
        <f t="shared" si="1"/>
        <v>71</v>
      </c>
      <c r="I72" s="110" t="str">
        <f t="shared" si="2"/>
        <v>Cuando en el análisis de los requerimientos en los diferenes componentes del MECI se cuente con aspectos evaluados en nivel 1 (presente) y 1 (funcionando); 2 (presente) y 1 (funcionando).</v>
      </c>
      <c r="J72" s="110" t="s">
        <v>384</v>
      </c>
      <c r="K72" s="110">
        <f>+IF(ISBLANK(VLOOKUP(A72,'Actividades de Monitoreo'!$B$20:$F$134,5,0)),"",VLOOKUP(A72,'Actividades de Monitoreo'!$B$20:$F$134,5,0))</f>
        <v>3</v>
      </c>
      <c r="L72" s="110">
        <f>+IF(ISBLANK(VLOOKUP(A72,'Actividades de Monitoreo'!$B$20:$J$134,9,0)),"",VLOOKUP(A72,'Actividades de Monitoreo'!$B$20:$J$134,9,0))</f>
        <v>3</v>
      </c>
      <c r="M72" s="110">
        <f t="shared" si="3"/>
        <v>1</v>
      </c>
      <c r="N72" s="110">
        <f t="shared" si="4"/>
        <v>1</v>
      </c>
      <c r="O72" s="110"/>
      <c r="P72" s="110"/>
    </row>
    <row r="73" spans="1:16" ht="12.75" customHeight="1" x14ac:dyDescent="0.2">
      <c r="A73" s="110" t="s">
        <v>388</v>
      </c>
      <c r="B73" s="110" t="str">
        <f t="shared" si="5"/>
        <v>16</v>
      </c>
      <c r="C73" s="110"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10" t="s">
        <v>383</v>
      </c>
      <c r="E73" s="110" t="str">
        <f>+VLOOKUP(A73,'Actividades de Monitoreo'!$B$17:$K$134,3,0)</f>
        <v>Dimensión de Control Interno
Líneas de Defensa</v>
      </c>
      <c r="F73" s="110" t="str">
        <f>+VLOOKUP(A73,'Actividades de Monitoreo'!$B$17:$K$134,10,0)</f>
        <v>Mantenimiento del control</v>
      </c>
      <c r="G73" s="128">
        <f>+VLOOKUP(A73,'Actividades de Monitoreo'!$B$13:$N$176,13,0)</f>
        <v>386.21359999999999</v>
      </c>
      <c r="H73" s="121">
        <f t="shared" si="1"/>
        <v>72</v>
      </c>
      <c r="I73" s="110" t="str">
        <f t="shared" si="2"/>
        <v>Cuando en el análisis de los requerimientos en los diferenes componentes del MECI se cuente con aspectos evaluados en nivel 1 (presente) y 1 (funcionando); 2 (presente) y 1 (funcionando).</v>
      </c>
      <c r="J73" s="110" t="s">
        <v>384</v>
      </c>
      <c r="K73" s="110">
        <f>+IF(ISBLANK(VLOOKUP(A73,'Actividades de Monitoreo'!$B$20:$F$134,5,0)),"",VLOOKUP(A73,'Actividades de Monitoreo'!$B$20:$F$134,5,0))</f>
        <v>3</v>
      </c>
      <c r="L73" s="110">
        <f>+IF(ISBLANK(VLOOKUP(A73,'Actividades de Monitoreo'!$B$20:$J$134,9,0)),"",VLOOKUP(A73,'Actividades de Monitoreo'!$B$20:$J$134,9,0))</f>
        <v>3</v>
      </c>
      <c r="M73" s="110">
        <f t="shared" si="3"/>
        <v>1</v>
      </c>
      <c r="N73" s="110">
        <f t="shared" si="4"/>
        <v>1</v>
      </c>
      <c r="O73" s="110"/>
      <c r="P73" s="110"/>
    </row>
    <row r="74" spans="1:16" ht="12.75" customHeight="1" x14ac:dyDescent="0.2">
      <c r="A74" s="110" t="s">
        <v>389</v>
      </c>
      <c r="B74" s="110" t="str">
        <f t="shared" si="5"/>
        <v>17</v>
      </c>
      <c r="C74" s="110"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10" t="s">
        <v>383</v>
      </c>
      <c r="E74" s="110" t="str">
        <f>+VLOOKUP(A74,'Actividades de Monitoreo'!$B$17:$K$134,3,0)</f>
        <v>Dimensión de Control Interno
Líneas de Defensa</v>
      </c>
      <c r="F74" s="110" t="str">
        <f>+VLOOKUP(A74,'Actividades de Monitoreo'!$B$17:$K$134,10,0)</f>
        <v>Mantenimiento del control</v>
      </c>
      <c r="G74" s="128">
        <f>+VLOOKUP(A74,'Actividades de Monitoreo'!$B$13:$N$176,13,0)</f>
        <v>386.32580000000002</v>
      </c>
      <c r="H74" s="121">
        <f t="shared" si="1"/>
        <v>73</v>
      </c>
      <c r="I74" s="110" t="str">
        <f t="shared" si="2"/>
        <v>Cuando en el análisis de los requerimientos en los diferenes componentes del MECI se cuente con aspectos evaluados en nivel 1 (presente) y 1 (funcionando); 2 (presente) y 1 (funcionando).</v>
      </c>
      <c r="J74" s="110" t="s">
        <v>390</v>
      </c>
      <c r="K74" s="110">
        <f>+IF(ISBLANK(VLOOKUP(A74,'Actividades de Monitoreo'!$B$20:$F$134,5,0)),"",VLOOKUP(A74,'Actividades de Monitoreo'!$B$20:$F$134,5,0))</f>
        <v>3</v>
      </c>
      <c r="L74" s="110">
        <f>+IF(ISBLANK(VLOOKUP(A74,'Actividades de Monitoreo'!$B$20:$J$134,9,0)),"",VLOOKUP(A74,'Actividades de Monitoreo'!$B$20:$J$134,9,0))</f>
        <v>3</v>
      </c>
      <c r="M74" s="110">
        <f t="shared" si="3"/>
        <v>1</v>
      </c>
      <c r="N74" s="110">
        <f t="shared" si="4"/>
        <v>1</v>
      </c>
      <c r="O74" s="110"/>
      <c r="P74" s="110"/>
    </row>
    <row r="75" spans="1:16" ht="12.75" customHeight="1" x14ac:dyDescent="0.2">
      <c r="A75" s="110" t="s">
        <v>391</v>
      </c>
      <c r="B75" s="110" t="str">
        <f t="shared" si="5"/>
        <v>17</v>
      </c>
      <c r="C75" s="110"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10" t="s">
        <v>383</v>
      </c>
      <c r="E75" s="110" t="str">
        <f>+VLOOKUP(A75,'Actividades de Monitoreo'!$B$17:$K$134,3,0)</f>
        <v>Dimensión de Control Interno
Líneas de Defensa</v>
      </c>
      <c r="F75" s="110" t="str">
        <f>+VLOOKUP(A75,'Actividades de Monitoreo'!$B$17:$K$134,10,0)</f>
        <v>Mantenimiento del control</v>
      </c>
      <c r="G75" s="128">
        <f>+VLOOKUP(A75,'Actividades de Monitoreo'!$B$13:$N$176,13,0)</f>
        <v>386.45690000000002</v>
      </c>
      <c r="H75" s="121">
        <f t="shared" si="1"/>
        <v>74</v>
      </c>
      <c r="I75" s="110" t="str">
        <f t="shared" si="2"/>
        <v>Cuando en el análisis de los requerimientos en los diferenes componentes del MECI se cuente con aspectos evaluados en nivel 1 (presente) y 1 (funcionando); 2 (presente) y 1 (funcionando).</v>
      </c>
      <c r="J75" s="110" t="s">
        <v>390</v>
      </c>
      <c r="K75" s="110">
        <f>+IF(ISBLANK(VLOOKUP(A75,'Actividades de Monitoreo'!$B$20:$F$134,5,0)),"",VLOOKUP(A75,'Actividades de Monitoreo'!$B$20:$F$134,5,0))</f>
        <v>3</v>
      </c>
      <c r="L75" s="110">
        <f>+IF(ISBLANK(VLOOKUP(A75,'Actividades de Monitoreo'!$B$20:$J$134,9,0)),"",VLOOKUP(A75,'Actividades de Monitoreo'!$B$20:$J$134,9,0))</f>
        <v>3</v>
      </c>
      <c r="M75" s="110">
        <f t="shared" si="3"/>
        <v>1</v>
      </c>
      <c r="N75" s="110">
        <f t="shared" si="4"/>
        <v>1</v>
      </c>
      <c r="O75" s="110"/>
      <c r="P75" s="110"/>
    </row>
    <row r="76" spans="1:16" ht="12.75" customHeight="1" x14ac:dyDescent="0.2">
      <c r="A76" s="110" t="s">
        <v>392</v>
      </c>
      <c r="B76" s="110" t="str">
        <f t="shared" si="5"/>
        <v>17</v>
      </c>
      <c r="C76" s="110" t="str">
        <f>+MID(VLOOKUP(A76,'Actividades de Monitoreo'!$B$13:$C$176,2,0),6,LEN(VLOOKUP(A76,'Actividades de Monitoreo'!$B$13:$C$176,2,0))-6)</f>
        <v>La entidad cuenta con políticas donde se establezca a quién reportar las deficiencias de control interno como resultado del monitoreo continuo</v>
      </c>
      <c r="D76" s="110" t="s">
        <v>383</v>
      </c>
      <c r="E76" s="110" t="str">
        <f>+VLOOKUP(A76,'Actividades de Monitoreo'!$B$17:$K$134,3,0)</f>
        <v>Dimensión de Control Interno
Líneas de Defensa</v>
      </c>
      <c r="F76" s="110" t="str">
        <f>+VLOOKUP(A76,'Actividades de Monitoreo'!$B$17:$K$134,10,0)</f>
        <v>Mantenimiento del control</v>
      </c>
      <c r="G76" s="128">
        <f>+VLOOKUP(A76,'Actividades de Monitoreo'!$B$13:$N$176,13,0)</f>
        <v>386.56319999999999</v>
      </c>
      <c r="H76" s="121">
        <f t="shared" si="1"/>
        <v>75</v>
      </c>
      <c r="I76" s="110" t="str">
        <f t="shared" si="2"/>
        <v>Cuando en el análisis de los requerimientos en los diferenes componentes del MECI se cuente con aspectos evaluados en nivel 1 (presente) y 1 (funcionando); 2 (presente) y 1 (funcionando).</v>
      </c>
      <c r="J76" s="110" t="s">
        <v>390</v>
      </c>
      <c r="K76" s="110">
        <f>+IF(ISBLANK(VLOOKUP(A76,'Actividades de Monitoreo'!$B$20:$F$134,5,0)),"",VLOOKUP(A76,'Actividades de Monitoreo'!$B$20:$F$134,5,0))</f>
        <v>3</v>
      </c>
      <c r="L76" s="110">
        <f>+IF(ISBLANK(VLOOKUP(A76,'Actividades de Monitoreo'!$B$20:$J$134,9,0)),"",VLOOKUP(A76,'Actividades de Monitoreo'!$B$20:$J$134,9,0))</f>
        <v>3</v>
      </c>
      <c r="M76" s="110">
        <f t="shared" si="3"/>
        <v>1</v>
      </c>
      <c r="N76" s="110">
        <f t="shared" si="4"/>
        <v>1</v>
      </c>
      <c r="O76" s="110"/>
      <c r="P76" s="110"/>
    </row>
    <row r="77" spans="1:16" ht="12.75" customHeight="1" x14ac:dyDescent="0.2">
      <c r="A77" s="110" t="s">
        <v>393</v>
      </c>
      <c r="B77" s="110" t="str">
        <f t="shared" si="5"/>
        <v>17</v>
      </c>
      <c r="C77" s="110"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10" t="s">
        <v>383</v>
      </c>
      <c r="E77" s="110" t="str">
        <f>+VLOOKUP(A77,'Actividades de Monitoreo'!$B$17:$K$134,3,0)</f>
        <v>Dimensión de Control Interno
Líneas de Defensa</v>
      </c>
      <c r="F77" s="110" t="str">
        <f>+VLOOKUP(A77,'Actividades de Monitoreo'!$B$17:$K$134,10,0)</f>
        <v>Mantenimiento del control</v>
      </c>
      <c r="G77" s="128">
        <f>+VLOOKUP(A77,'Actividades de Monitoreo'!$B$13:$N$176,13,0)</f>
        <v>386.78539999999998</v>
      </c>
      <c r="H77" s="121">
        <f t="shared" si="1"/>
        <v>76</v>
      </c>
      <c r="I77" s="110" t="str">
        <f t="shared" si="2"/>
        <v>Cuando en el análisis de los requerimientos en los diferenes componentes del MECI se cuente con aspectos evaluados en nivel 1 (presente) y 1 (funcionando); 2 (presente) y 1 (funcionando).</v>
      </c>
      <c r="J77" s="110" t="s">
        <v>390</v>
      </c>
      <c r="K77" s="110">
        <f>+IF(ISBLANK(VLOOKUP(A77,'Actividades de Monitoreo'!$B$20:$F$134,5,0)),"",VLOOKUP(A77,'Actividades de Monitoreo'!$B$20:$F$134,5,0))</f>
        <v>3</v>
      </c>
      <c r="L77" s="110">
        <f>+IF(ISBLANK(VLOOKUP(A77,'Actividades de Monitoreo'!$B$20:$J$134,9,0)),"",VLOOKUP(A77,'Actividades de Monitoreo'!$B$20:$J$134,9,0))</f>
        <v>3</v>
      </c>
      <c r="M77" s="110">
        <f t="shared" si="3"/>
        <v>1</v>
      </c>
      <c r="N77" s="110">
        <f t="shared" si="4"/>
        <v>1</v>
      </c>
      <c r="O77" s="110"/>
      <c r="P77" s="110"/>
    </row>
    <row r="78" spans="1:16" ht="12.75" customHeight="1" x14ac:dyDescent="0.2">
      <c r="A78" s="110" t="s">
        <v>394</v>
      </c>
      <c r="B78" s="110" t="str">
        <f t="shared" si="5"/>
        <v>17</v>
      </c>
      <c r="C78" s="110" t="str">
        <f>+MID(VLOOKUP(A78,'Actividades de Monitoreo'!$B$13:$C$176,2,0),6,LEN(VLOOKUP(A78,'Actividades de Monitoreo'!$B$13:$C$176,2,0))-6)</f>
        <v>Los procesos y/o servicios tercerizados, son evaluados acorde con su nivel de riesgos</v>
      </c>
      <c r="D78" s="110" t="s">
        <v>383</v>
      </c>
      <c r="E78" s="110" t="str">
        <f>+VLOOKUP(A78,'Actividades de Monitoreo'!$B$17:$K$134,3,0)</f>
        <v>Dimensión de Control Interno
Líneas de Defensa</v>
      </c>
      <c r="F78" s="110" t="str">
        <f>+VLOOKUP(A78,'Actividades de Monitoreo'!$B$17:$K$134,10,0)</f>
        <v>Mantenimiento del control</v>
      </c>
      <c r="G78" s="128">
        <f>+VLOOKUP(A78,'Actividades de Monitoreo'!$B$13:$N$176,13,0)</f>
        <v>386.87450000000001</v>
      </c>
      <c r="H78" s="121">
        <f t="shared" si="1"/>
        <v>77</v>
      </c>
      <c r="I78" s="110" t="str">
        <f t="shared" si="2"/>
        <v>Cuando en el análisis de los requerimientos en los diferenes componentes del MECI se cuente con aspectos evaluados en nivel 1 (presente) y 1 (funcionando); 2 (presente) y 1 (funcionando).</v>
      </c>
      <c r="J78" s="110" t="s">
        <v>390</v>
      </c>
      <c r="K78" s="110">
        <f>+IF(ISBLANK(VLOOKUP(A78,'Actividades de Monitoreo'!$B$20:$F$134,5,0)),"",VLOOKUP(A78,'Actividades de Monitoreo'!$B$20:$F$134,5,0))</f>
        <v>3</v>
      </c>
      <c r="L78" s="110">
        <f>+IF(ISBLANK(VLOOKUP(A78,'Actividades de Monitoreo'!$B$20:$J$134,9,0)),"",VLOOKUP(A78,'Actividades de Monitoreo'!$B$20:$J$134,9,0))</f>
        <v>3</v>
      </c>
      <c r="M78" s="110">
        <f t="shared" si="3"/>
        <v>1</v>
      </c>
      <c r="N78" s="110">
        <f t="shared" si="4"/>
        <v>1</v>
      </c>
      <c r="O78" s="110"/>
      <c r="P78" s="110"/>
    </row>
    <row r="79" spans="1:16" ht="12.75" customHeight="1" x14ac:dyDescent="0.2">
      <c r="A79" s="110" t="s">
        <v>395</v>
      </c>
      <c r="B79" s="110" t="str">
        <f t="shared" si="5"/>
        <v>17</v>
      </c>
      <c r="C79" s="110"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10" t="s">
        <v>383</v>
      </c>
      <c r="E79" s="110" t="str">
        <f>+VLOOKUP(A79,'Actividades de Monitoreo'!$B$17:$K$134,3,0)</f>
        <v xml:space="preserve">
Dimensión de Información y Comunicación 
Dimensión de Control Interno
Líneas de Defensa</v>
      </c>
      <c r="F79" s="110" t="str">
        <f>+VLOOKUP(A79,'Actividades de Monitoreo'!$B$17:$K$134,10,0)</f>
        <v>Mantenimiento del control</v>
      </c>
      <c r="G79" s="128">
        <f>+VLOOKUP(A79,'Actividades de Monitoreo'!$B$13:$N$176,13,0)</f>
        <v>386.98739999999998</v>
      </c>
      <c r="H79" s="121">
        <f t="shared" si="1"/>
        <v>78</v>
      </c>
      <c r="I79" s="110" t="str">
        <f t="shared" si="2"/>
        <v>Cuando en el análisis de los requerimientos en los diferenes componentes del MECI se cuente con aspectos evaluados en nivel 1 (presente) y 1 (funcionando); 2 (presente) y 1 (funcionando).</v>
      </c>
      <c r="J79" s="110" t="s">
        <v>390</v>
      </c>
      <c r="K79" s="110">
        <f>+IF(ISBLANK(VLOOKUP(A79,'Actividades de Monitoreo'!$B$20:$F$134,5,0)),"",VLOOKUP(A79,'Actividades de Monitoreo'!$B$20:$F$134,5,0))</f>
        <v>3</v>
      </c>
      <c r="L79" s="110">
        <f>+IF(ISBLANK(VLOOKUP(A79,'Actividades de Monitoreo'!$B$20:$J$134,9,0)),"",VLOOKUP(A79,'Actividades de Monitoreo'!$B$20:$J$134,9,0))</f>
        <v>3</v>
      </c>
      <c r="M79" s="110">
        <f t="shared" si="3"/>
        <v>1</v>
      </c>
      <c r="N79" s="110">
        <f t="shared" si="4"/>
        <v>1</v>
      </c>
      <c r="O79" s="110"/>
      <c r="P79" s="110"/>
    </row>
    <row r="80" spans="1:16" ht="12.75" customHeight="1" x14ac:dyDescent="0.2">
      <c r="A80" s="110" t="s">
        <v>396</v>
      </c>
      <c r="B80" s="110" t="str">
        <f t="shared" si="5"/>
        <v>17</v>
      </c>
      <c r="C80" s="110" t="str">
        <f>+MID(VLOOKUP(A80,'Actividades de Monitoreo'!$B$13:$C$176,2,0),6,LEN(VLOOKUP(A80,'Actividades de Monitoreo'!$B$13:$C$176,2,0))-6)</f>
        <v>Verificación del avance y cumplimiento de las acciones incluidas en los planes de mejoramiento producto de las autoevaluaciones. (2ª Línea).</v>
      </c>
      <c r="D80" s="110" t="s">
        <v>383</v>
      </c>
      <c r="E80" s="110" t="str">
        <f>+VLOOKUP(A80,'Actividades de Monitoreo'!$B$17:$K$134,3,0)</f>
        <v xml:space="preserve">
Dimensión de Control Interno
Líneas de Defensa</v>
      </c>
      <c r="F80" s="110" t="str">
        <f>+VLOOKUP(A80,'Actividades de Monitoreo'!$B$17:$K$134,10,0)</f>
        <v>Mantenimiento del control</v>
      </c>
      <c r="G80" s="128">
        <f>+VLOOKUP(A80,'Actividades de Monitoreo'!$B$13:$N$176,13,0)</f>
        <v>386.98745000000002</v>
      </c>
      <c r="H80" s="121">
        <f t="shared" si="1"/>
        <v>79</v>
      </c>
      <c r="I80" s="110" t="str">
        <f t="shared" si="2"/>
        <v>Cuando en el análisis de los requerimientos en los diferenes componentes del MECI se cuente con aspectos evaluados en nivel 1 (presente) y 1 (funcionando); 2 (presente) y 1 (funcionando).</v>
      </c>
      <c r="J80" s="110" t="s">
        <v>390</v>
      </c>
      <c r="K80" s="110">
        <f>+IF(ISBLANK(VLOOKUP(A80,'Actividades de Monitoreo'!$B$20:$F$134,5,0)),"",VLOOKUP(A80,'Actividades de Monitoreo'!$B$20:$F$134,5,0))</f>
        <v>3</v>
      </c>
      <c r="L80" s="110">
        <f>+IF(ISBLANK(VLOOKUP(A80,'Actividades de Monitoreo'!$B$20:$J$134,9,0)),"",VLOOKUP(A80,'Actividades de Monitoreo'!$B$20:$J$134,9,0))</f>
        <v>3</v>
      </c>
      <c r="M80" s="110">
        <f t="shared" si="3"/>
        <v>1</v>
      </c>
      <c r="N80" s="110">
        <f t="shared" si="4"/>
        <v>1</v>
      </c>
      <c r="O80" s="110"/>
      <c r="P80" s="110"/>
    </row>
    <row r="81" spans="1:16" ht="12.75" customHeight="1" x14ac:dyDescent="0.2">
      <c r="A81" s="110" t="s">
        <v>397</v>
      </c>
      <c r="B81" s="110" t="str">
        <f t="shared" si="5"/>
        <v>17</v>
      </c>
      <c r="C81" s="110" t="str">
        <f>+MID(VLOOKUP(A81,'Actividades de Monitoreo'!$B$13:$C$176,2,0),6,LEN(VLOOKUP(A81,'Actividades de Monitoreo'!$B$13:$C$176,2,0))-6)</f>
        <v>Evaluación de la efectividad de las acciones incluidas en los Planes de mejoramiento producto de las auditorías internas y de entes externos. (3ª Línea</v>
      </c>
      <c r="D81" s="110" t="s">
        <v>383</v>
      </c>
      <c r="E81" s="110" t="str">
        <f>+VLOOKUP(A81,'Actividades de Monitoreo'!$B$17:$K$134,3,0)</f>
        <v xml:space="preserve">
Dimensión de Control Interno
Líneas de Defensa</v>
      </c>
      <c r="F81" s="110" t="str">
        <f>+VLOOKUP(A81,'Actividades de Monitoreo'!$B$17:$K$134,10,0)</f>
        <v>Mantenimiento del control</v>
      </c>
      <c r="G81" s="128">
        <f>+VLOOKUP(A81,'Actividades de Monitoreo'!$B$13:$N$176,13,0)</f>
        <v>386.98745600000001</v>
      </c>
      <c r="H81" s="121">
        <f t="shared" si="1"/>
        <v>80</v>
      </c>
      <c r="I81" s="110" t="str">
        <f t="shared" si="2"/>
        <v>Cuando en el análisis de los requerimientos en los diferenes componentes del MECI se cuente con aspectos evaluados en nivel 1 (presente) y 1 (funcionando); 2 (presente) y 1 (funcionando).</v>
      </c>
      <c r="J81" s="110" t="s">
        <v>390</v>
      </c>
      <c r="K81" s="110">
        <f>+IF(ISBLANK(VLOOKUP(A81,'Actividades de Monitoreo'!$B$20:$F$134,5,0)),"",VLOOKUP(A81,'Actividades de Monitoreo'!$B$20:$F$134,5,0))</f>
        <v>3</v>
      </c>
      <c r="L81" s="110">
        <f>+IF(ISBLANK(VLOOKUP(A81,'Actividades de Monitoreo'!$B$20:$J$134,9,0)),"",VLOOKUP(A81,'Actividades de Monitoreo'!$B$20:$J$134,9,0))</f>
        <v>3</v>
      </c>
      <c r="M81" s="110">
        <f t="shared" si="3"/>
        <v>1</v>
      </c>
      <c r="N81" s="110">
        <f t="shared" si="4"/>
        <v>1</v>
      </c>
      <c r="O81" s="110"/>
      <c r="P81" s="110"/>
    </row>
    <row r="82" spans="1:16" ht="12.75" customHeight="1" x14ac:dyDescent="0.2">
      <c r="A82" s="110" t="s">
        <v>398</v>
      </c>
      <c r="B82" s="110" t="str">
        <f t="shared" si="5"/>
        <v>17</v>
      </c>
      <c r="C82" s="110" t="str">
        <f>+MID(VLOOKUP(A82,'Actividades de Monitoreo'!$B$13:$C$176,2,0),6,LEN(VLOOKUP(A82,'Actividades de Monitoreo'!$B$13:$C$176,2,0))-6)</f>
        <v>Las deficiencias de control interno son reportadas a los responsables de nivel jerárquico superior, para tomar la acciones correspondientes</v>
      </c>
      <c r="D82" s="110" t="s">
        <v>383</v>
      </c>
      <c r="E82" s="110" t="str">
        <f>+VLOOKUP(A82,'Actividades de Monitoreo'!$B$17:$K$134,3,0)</f>
        <v xml:space="preserve">
Dimensión de Control Interno
Líneas de Defensa</v>
      </c>
      <c r="F82" s="110" t="str">
        <f>+VLOOKUP(A82,'Actividades de Monitoreo'!$B$17:$K$134,10,0)</f>
        <v>Mantenimiento del control</v>
      </c>
      <c r="G82" s="128">
        <f>+VLOOKUP(A82,'Actividades de Monitoreo'!$B$13:$N$176,13,0)</f>
        <v>387.01229999999998</v>
      </c>
      <c r="H82" s="121">
        <f t="shared" si="1"/>
        <v>81</v>
      </c>
      <c r="I82" s="110" t="str">
        <f t="shared" si="2"/>
        <v>Cuando en el análisis de los requerimientos en los diferenes componentes del MECI se cuente con aspectos evaluados en nivel 1 (presente) y 1 (funcionando); 2 (presente) y 1 (funcionando).</v>
      </c>
      <c r="J82" s="110" t="s">
        <v>390</v>
      </c>
      <c r="K82" s="110">
        <f>+IF(ISBLANK(VLOOKUP(A82,'Actividades de Monitoreo'!$B$20:$F$134,5,0)),"",VLOOKUP(A82,'Actividades de Monitoreo'!$B$20:$F$134,5,0))</f>
        <v>3</v>
      </c>
      <c r="L82" s="110">
        <f>+IF(ISBLANK(VLOOKUP(A82,'Actividades de Monitoreo'!$B$20:$J$134,9,0)),"",VLOOKUP(A82,'Actividades de Monitoreo'!$B$20:$J$134,9,0))</f>
        <v>3</v>
      </c>
      <c r="M82" s="110">
        <f t="shared" si="3"/>
        <v>1</v>
      </c>
      <c r="N82" s="110">
        <f t="shared" si="4"/>
        <v>1</v>
      </c>
      <c r="O82" s="110"/>
      <c r="P82" s="110"/>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68" t="s">
        <v>38</v>
      </c>
      <c r="C2" s="369"/>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tabSelected="1" topLeftCell="C19" zoomScale="84" zoomScaleNormal="84" workbookViewId="0">
      <pane ySplit="5" topLeftCell="A30" activePane="bottomLeft" state="frozen"/>
      <selection activeCell="A19" sqref="A19"/>
      <selection pane="bottomLeft" activeCell="D32" sqref="D32:D39"/>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8" width="41.28515625" customWidth="1"/>
    <col min="9" max="9" width="50.1406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9"/>
      <c r="I1" s="39"/>
      <c r="J1" s="38"/>
      <c r="K1" s="38"/>
      <c r="L1" s="40"/>
      <c r="M1" s="40"/>
      <c r="N1" s="41"/>
      <c r="O1" s="42"/>
      <c r="P1" s="38"/>
      <c r="Q1" s="38"/>
      <c r="R1" s="38"/>
      <c r="S1" s="38"/>
      <c r="T1" s="38"/>
      <c r="U1" s="38"/>
      <c r="V1" s="38"/>
      <c r="W1" s="38"/>
      <c r="X1" s="38"/>
      <c r="Y1" s="38"/>
      <c r="Z1" s="38"/>
    </row>
    <row r="2" spans="1:26" ht="16.5" x14ac:dyDescent="0.3">
      <c r="A2" s="38"/>
      <c r="B2" s="38"/>
      <c r="C2" s="38"/>
      <c r="D2" s="38"/>
      <c r="E2" s="38"/>
      <c r="F2" s="38"/>
      <c r="G2" s="38"/>
      <c r="H2" s="39"/>
      <c r="I2" s="39"/>
      <c r="J2" s="38"/>
      <c r="K2" s="38"/>
      <c r="L2" s="40"/>
      <c r="M2" s="40"/>
      <c r="N2" s="41"/>
      <c r="O2" s="42"/>
      <c r="P2" s="38"/>
      <c r="Q2" s="38"/>
      <c r="R2" s="38"/>
      <c r="S2" s="38"/>
      <c r="T2" s="38"/>
      <c r="U2" s="38"/>
      <c r="V2" s="38"/>
      <c r="W2" s="38"/>
      <c r="X2" s="38"/>
      <c r="Y2" s="38"/>
      <c r="Z2" s="38"/>
    </row>
    <row r="3" spans="1:26" ht="16.5" x14ac:dyDescent="0.3">
      <c r="A3" s="38"/>
      <c r="B3" s="38"/>
      <c r="C3" s="38"/>
      <c r="D3" s="38"/>
      <c r="E3" s="38"/>
      <c r="F3" s="38"/>
      <c r="G3" s="38"/>
      <c r="H3" s="39"/>
      <c r="I3" s="39"/>
      <c r="J3" s="38"/>
      <c r="K3" s="38"/>
      <c r="L3" s="40"/>
      <c r="M3" s="40"/>
      <c r="N3" s="41"/>
      <c r="O3" s="42"/>
      <c r="P3" s="38"/>
      <c r="Q3" s="38"/>
      <c r="R3" s="38"/>
      <c r="S3" s="38"/>
      <c r="T3" s="38"/>
      <c r="U3" s="38"/>
      <c r="V3" s="38"/>
      <c r="W3" s="38"/>
      <c r="X3" s="38"/>
      <c r="Y3" s="38"/>
      <c r="Z3" s="38"/>
    </row>
    <row r="4" spans="1:26" ht="9.75" customHeight="1" x14ac:dyDescent="0.3">
      <c r="A4" s="38"/>
      <c r="B4" s="38"/>
      <c r="C4" s="38"/>
      <c r="D4" s="38"/>
      <c r="E4" s="38"/>
      <c r="F4" s="38"/>
      <c r="G4" s="38"/>
      <c r="H4" s="39"/>
      <c r="I4" s="39"/>
      <c r="J4" s="38"/>
      <c r="K4" s="38"/>
      <c r="L4" s="40"/>
      <c r="M4" s="40"/>
      <c r="N4" s="41"/>
      <c r="O4" s="42"/>
      <c r="P4" s="38"/>
      <c r="Q4" s="38"/>
      <c r="R4" s="38"/>
      <c r="S4" s="38"/>
      <c r="T4" s="38"/>
      <c r="U4" s="38"/>
      <c r="V4" s="38"/>
      <c r="W4" s="38"/>
      <c r="X4" s="38"/>
      <c r="Y4" s="38"/>
      <c r="Z4" s="38"/>
    </row>
    <row r="5" spans="1:26" ht="9.75" customHeight="1" x14ac:dyDescent="0.3">
      <c r="A5" s="38"/>
      <c r="B5" s="38"/>
      <c r="C5" s="38"/>
      <c r="D5" s="38"/>
      <c r="E5" s="38"/>
      <c r="F5" s="38"/>
      <c r="G5" s="38"/>
      <c r="H5" s="39"/>
      <c r="I5" s="39"/>
      <c r="J5" s="38"/>
      <c r="K5" s="38"/>
      <c r="L5" s="40"/>
      <c r="M5" s="40"/>
      <c r="N5" s="41"/>
      <c r="O5" s="42"/>
      <c r="P5" s="38"/>
      <c r="Q5" s="38"/>
      <c r="R5" s="38"/>
      <c r="S5" s="38"/>
      <c r="T5" s="38"/>
      <c r="U5" s="38"/>
      <c r="V5" s="38"/>
      <c r="W5" s="38"/>
      <c r="X5" s="38"/>
      <c r="Y5" s="38"/>
      <c r="Z5" s="38"/>
    </row>
    <row r="6" spans="1:26" ht="9.75" customHeight="1" x14ac:dyDescent="0.3">
      <c r="A6" s="38"/>
      <c r="B6" s="38"/>
      <c r="C6" s="38"/>
      <c r="D6" s="38"/>
      <c r="E6" s="38"/>
      <c r="F6" s="38"/>
      <c r="G6" s="38"/>
      <c r="H6" s="39"/>
      <c r="I6" s="39"/>
      <c r="J6" s="38"/>
      <c r="K6" s="38"/>
      <c r="L6" s="40"/>
      <c r="M6" s="40"/>
      <c r="N6" s="41"/>
      <c r="O6" s="42"/>
      <c r="P6" s="38"/>
      <c r="Q6" s="38"/>
      <c r="R6" s="38"/>
      <c r="S6" s="38"/>
      <c r="T6" s="38"/>
      <c r="U6" s="38"/>
      <c r="V6" s="38"/>
      <c r="W6" s="38"/>
      <c r="X6" s="38"/>
      <c r="Y6" s="38"/>
      <c r="Z6" s="38"/>
    </row>
    <row r="7" spans="1:26" ht="9.75" customHeight="1" x14ac:dyDescent="0.3">
      <c r="A7" s="38"/>
      <c r="B7" s="38"/>
      <c r="C7" s="38"/>
      <c r="D7" s="38"/>
      <c r="E7" s="38"/>
      <c r="F7" s="38"/>
      <c r="G7" s="38"/>
      <c r="H7" s="39"/>
      <c r="I7" s="39"/>
      <c r="J7" s="38"/>
      <c r="K7" s="38"/>
      <c r="L7" s="40"/>
      <c r="M7" s="40"/>
      <c r="N7" s="41"/>
      <c r="O7" s="42"/>
      <c r="P7" s="38"/>
      <c r="Q7" s="38"/>
      <c r="R7" s="38"/>
      <c r="S7" s="38"/>
      <c r="T7" s="38"/>
      <c r="U7" s="38"/>
      <c r="V7" s="38"/>
      <c r="W7" s="38"/>
      <c r="X7" s="38"/>
      <c r="Y7" s="38"/>
      <c r="Z7" s="38"/>
    </row>
    <row r="8" spans="1:26" ht="9.75" customHeight="1" x14ac:dyDescent="0.3">
      <c r="A8" s="38"/>
      <c r="B8" s="38"/>
      <c r="C8" s="38"/>
      <c r="D8" s="38"/>
      <c r="E8" s="38"/>
      <c r="F8" s="38"/>
      <c r="G8" s="38"/>
      <c r="H8" s="39"/>
      <c r="I8" s="39"/>
      <c r="J8" s="38"/>
      <c r="K8" s="38"/>
      <c r="L8" s="40"/>
      <c r="M8" s="40"/>
      <c r="N8" s="41"/>
      <c r="O8" s="42"/>
      <c r="P8" s="38"/>
      <c r="Q8" s="38"/>
      <c r="R8" s="38"/>
      <c r="S8" s="38"/>
      <c r="T8" s="38"/>
      <c r="U8" s="38"/>
      <c r="V8" s="38"/>
      <c r="W8" s="38"/>
      <c r="X8" s="38"/>
      <c r="Y8" s="38"/>
      <c r="Z8" s="38"/>
    </row>
    <row r="9" spans="1:26" ht="9.75" customHeight="1" x14ac:dyDescent="0.3">
      <c r="A9" s="38"/>
      <c r="B9" s="38"/>
      <c r="C9" s="38"/>
      <c r="D9" s="38"/>
      <c r="E9" s="38"/>
      <c r="F9" s="38"/>
      <c r="G9" s="38"/>
      <c r="H9" s="39"/>
      <c r="I9" s="39"/>
      <c r="J9" s="38"/>
      <c r="K9" s="38"/>
      <c r="L9" s="40"/>
      <c r="M9" s="40"/>
      <c r="N9" s="41"/>
      <c r="O9" s="42"/>
      <c r="P9" s="38"/>
      <c r="Q9" s="38"/>
      <c r="R9" s="38"/>
      <c r="S9" s="38"/>
      <c r="T9" s="38"/>
      <c r="U9" s="38"/>
      <c r="V9" s="38"/>
      <c r="W9" s="38"/>
      <c r="X9" s="38"/>
      <c r="Y9" s="38"/>
      <c r="Z9" s="38"/>
    </row>
    <row r="10" spans="1:26" ht="9.75" customHeight="1" x14ac:dyDescent="0.3">
      <c r="A10" s="38"/>
      <c r="B10" s="38"/>
      <c r="C10" s="38"/>
      <c r="D10" s="38"/>
      <c r="E10" s="38"/>
      <c r="F10" s="38"/>
      <c r="G10" s="38"/>
      <c r="H10" s="39"/>
      <c r="I10" s="39"/>
      <c r="J10" s="38"/>
      <c r="K10" s="38"/>
      <c r="L10" s="40"/>
      <c r="M10" s="40"/>
      <c r="N10" s="41"/>
      <c r="O10" s="42"/>
      <c r="P10" s="38"/>
      <c r="Q10" s="38"/>
      <c r="R10" s="38"/>
      <c r="S10" s="38"/>
      <c r="T10" s="38"/>
      <c r="U10" s="38"/>
      <c r="V10" s="38"/>
      <c r="W10" s="38"/>
      <c r="X10" s="38"/>
      <c r="Y10" s="38"/>
      <c r="Z10" s="38"/>
    </row>
    <row r="11" spans="1:26" ht="9.75" customHeight="1" x14ac:dyDescent="0.3">
      <c r="A11" s="38"/>
      <c r="B11" s="38"/>
      <c r="C11" s="38"/>
      <c r="D11" s="38"/>
      <c r="E11" s="38"/>
      <c r="F11" s="38"/>
      <c r="G11" s="38"/>
      <c r="H11" s="39"/>
      <c r="I11" s="39"/>
      <c r="J11" s="38"/>
      <c r="K11" s="38"/>
      <c r="L11" s="40"/>
      <c r="M11" s="40"/>
      <c r="N11" s="41"/>
      <c r="O11" s="42"/>
      <c r="P11" s="38"/>
      <c r="Q11" s="38"/>
      <c r="R11" s="38"/>
      <c r="S11" s="38"/>
      <c r="T11" s="38"/>
      <c r="U11" s="38"/>
      <c r="V11" s="38"/>
      <c r="W11" s="38"/>
      <c r="X11" s="38"/>
      <c r="Y11" s="38"/>
      <c r="Z11" s="38"/>
    </row>
    <row r="12" spans="1:26" ht="9.75" customHeight="1" x14ac:dyDescent="0.3">
      <c r="A12" s="38"/>
      <c r="B12" s="38"/>
      <c r="C12" s="38"/>
      <c r="D12" s="38"/>
      <c r="E12" s="38"/>
      <c r="F12" s="38"/>
      <c r="G12" s="38"/>
      <c r="H12" s="39"/>
      <c r="I12" s="39"/>
      <c r="J12" s="38"/>
      <c r="K12" s="38"/>
      <c r="L12" s="40"/>
      <c r="M12" s="40"/>
      <c r="N12" s="41"/>
      <c r="O12" s="42"/>
      <c r="P12" s="38"/>
      <c r="Q12" s="38"/>
      <c r="R12" s="38"/>
      <c r="S12" s="38"/>
      <c r="T12" s="38"/>
      <c r="U12" s="38"/>
      <c r="V12" s="38"/>
      <c r="W12" s="38"/>
      <c r="X12" s="38"/>
      <c r="Y12" s="38"/>
      <c r="Z12" s="38"/>
    </row>
    <row r="13" spans="1:26" ht="9.75" customHeight="1" x14ac:dyDescent="0.3">
      <c r="A13" s="38"/>
      <c r="B13" s="38"/>
      <c r="C13" s="134"/>
      <c r="D13" s="134"/>
      <c r="E13" s="427"/>
      <c r="F13" s="428"/>
      <c r="G13" s="429"/>
      <c r="H13" s="429"/>
      <c r="I13" s="429"/>
      <c r="J13" s="430"/>
      <c r="K13" s="134"/>
      <c r="L13" s="40"/>
      <c r="M13" s="40"/>
      <c r="N13" s="41"/>
      <c r="O13" s="42"/>
      <c r="P13" s="38"/>
      <c r="Q13" s="38"/>
      <c r="R13" s="38"/>
      <c r="S13" s="38"/>
      <c r="T13" s="38"/>
      <c r="U13" s="38"/>
      <c r="V13" s="38"/>
      <c r="W13" s="38"/>
      <c r="X13" s="38"/>
      <c r="Y13" s="38"/>
      <c r="Z13" s="38"/>
    </row>
    <row r="14" spans="1:26" ht="31.5" customHeight="1" x14ac:dyDescent="0.3">
      <c r="A14" s="38"/>
      <c r="B14" s="38"/>
      <c r="C14" s="134"/>
      <c r="D14" s="134"/>
      <c r="E14" s="375"/>
      <c r="F14" s="431"/>
      <c r="G14" s="432"/>
      <c r="H14" s="432"/>
      <c r="I14" s="432"/>
      <c r="J14" s="433"/>
      <c r="K14" s="134"/>
      <c r="L14" s="40"/>
      <c r="M14" s="40"/>
      <c r="N14" s="41"/>
      <c r="O14" s="42"/>
      <c r="P14" s="38"/>
      <c r="Q14" s="38"/>
      <c r="R14" s="38"/>
      <c r="S14" s="38"/>
      <c r="T14" s="38"/>
      <c r="U14" s="38"/>
      <c r="V14" s="38"/>
      <c r="W14" s="38"/>
      <c r="X14" s="38"/>
      <c r="Y14" s="38"/>
      <c r="Z14" s="38"/>
    </row>
    <row r="15" spans="1:26" ht="24.75" customHeight="1" x14ac:dyDescent="0.3">
      <c r="A15" s="38"/>
      <c r="B15" s="38"/>
      <c r="C15" s="134"/>
      <c r="D15" s="134"/>
      <c r="E15" s="135"/>
      <c r="F15" s="434"/>
      <c r="G15" s="435"/>
      <c r="H15" s="435"/>
      <c r="I15" s="435"/>
      <c r="J15" s="369"/>
      <c r="K15" s="134"/>
      <c r="L15" s="40"/>
      <c r="M15" s="40"/>
      <c r="N15" s="41"/>
      <c r="O15" s="42"/>
      <c r="P15" s="38"/>
      <c r="Q15" s="38"/>
      <c r="R15" s="38"/>
      <c r="S15" s="38"/>
      <c r="T15" s="38"/>
      <c r="U15" s="38"/>
      <c r="V15" s="38"/>
      <c r="W15" s="38"/>
      <c r="X15" s="38"/>
      <c r="Y15" s="38"/>
      <c r="Z15" s="38"/>
    </row>
    <row r="16" spans="1:26" ht="20.25" customHeight="1" x14ac:dyDescent="0.3">
      <c r="A16" s="38"/>
      <c r="B16" s="38"/>
      <c r="C16" s="134"/>
      <c r="D16" s="134"/>
      <c r="E16" s="134"/>
      <c r="F16" s="134"/>
      <c r="G16" s="134"/>
      <c r="H16" s="136"/>
      <c r="I16" s="136"/>
      <c r="J16" s="134"/>
      <c r="K16" s="134"/>
      <c r="L16" s="40"/>
      <c r="M16" s="40"/>
      <c r="N16" s="41"/>
      <c r="O16" s="42"/>
      <c r="P16" s="38"/>
      <c r="Q16" s="38"/>
      <c r="R16" s="38"/>
      <c r="S16" s="38"/>
      <c r="T16" s="38"/>
      <c r="U16" s="38"/>
      <c r="V16" s="38"/>
      <c r="W16" s="38"/>
      <c r="X16" s="38"/>
      <c r="Y16" s="38"/>
      <c r="Z16" s="38"/>
    </row>
    <row r="17" spans="1:26" ht="9.75" customHeight="1" x14ac:dyDescent="0.3">
      <c r="A17" s="38"/>
      <c r="B17" s="38"/>
      <c r="C17" s="134"/>
      <c r="D17" s="134"/>
      <c r="E17" s="134"/>
      <c r="F17" s="134"/>
      <c r="G17" s="134"/>
      <c r="H17" s="136"/>
      <c r="I17" s="136"/>
      <c r="J17" s="134"/>
      <c r="K17" s="134"/>
      <c r="L17" s="40"/>
      <c r="M17" s="40"/>
      <c r="N17" s="41"/>
      <c r="O17" s="42"/>
      <c r="P17" s="38"/>
      <c r="Q17" s="38"/>
      <c r="R17" s="38"/>
      <c r="S17" s="38"/>
      <c r="T17" s="38"/>
      <c r="U17" s="38"/>
      <c r="V17" s="38"/>
      <c r="W17" s="38"/>
      <c r="X17" s="38"/>
      <c r="Y17" s="38"/>
      <c r="Z17" s="38"/>
    </row>
    <row r="18" spans="1:26" ht="19.5" customHeight="1" x14ac:dyDescent="0.3">
      <c r="A18" s="38"/>
      <c r="B18" s="38"/>
      <c r="C18" s="436" t="s">
        <v>109</v>
      </c>
      <c r="D18" s="435"/>
      <c r="E18" s="435"/>
      <c r="F18" s="435"/>
      <c r="G18" s="435"/>
      <c r="H18" s="435"/>
      <c r="I18" s="435"/>
      <c r="J18" s="435"/>
      <c r="K18" s="369"/>
      <c r="L18" s="40"/>
      <c r="M18" s="40"/>
      <c r="N18" s="41"/>
      <c r="O18" s="42"/>
      <c r="P18" s="38"/>
      <c r="Q18" s="38"/>
      <c r="R18" s="38"/>
      <c r="S18" s="38"/>
      <c r="T18" s="38"/>
      <c r="U18" s="38"/>
      <c r="V18" s="38"/>
      <c r="W18" s="38"/>
      <c r="X18" s="38"/>
      <c r="Y18" s="38"/>
      <c r="Z18" s="38"/>
    </row>
    <row r="19" spans="1:26" ht="60" customHeight="1" x14ac:dyDescent="0.3">
      <c r="A19" s="38"/>
      <c r="B19" s="38"/>
      <c r="C19" s="437" t="s">
        <v>110</v>
      </c>
      <c r="D19" s="435"/>
      <c r="E19" s="435"/>
      <c r="F19" s="435"/>
      <c r="G19" s="435"/>
      <c r="H19" s="435"/>
      <c r="I19" s="435"/>
      <c r="J19" s="435"/>
      <c r="K19" s="369"/>
      <c r="L19" s="40"/>
      <c r="M19" s="40"/>
      <c r="N19" s="41"/>
      <c r="O19" s="42"/>
      <c r="P19" s="38"/>
      <c r="Q19" s="38"/>
      <c r="R19" s="38"/>
      <c r="S19" s="38"/>
      <c r="T19" s="38"/>
      <c r="U19" s="38"/>
      <c r="V19" s="38"/>
      <c r="W19" s="38"/>
      <c r="X19" s="38"/>
      <c r="Y19" s="38"/>
      <c r="Z19" s="38"/>
    </row>
    <row r="20" spans="1:26" ht="9.75" customHeight="1" x14ac:dyDescent="0.3">
      <c r="A20" s="38"/>
      <c r="B20" s="43"/>
      <c r="C20" s="137"/>
      <c r="D20" s="137"/>
      <c r="E20" s="134"/>
      <c r="F20" s="138"/>
      <c r="G20" s="134"/>
      <c r="H20" s="136"/>
      <c r="I20" s="136"/>
      <c r="J20" s="134"/>
      <c r="K20" s="134"/>
      <c r="L20" s="40"/>
      <c r="M20" s="40"/>
      <c r="N20" s="41"/>
      <c r="O20" s="42"/>
      <c r="P20" s="38"/>
      <c r="Q20" s="38"/>
      <c r="R20" s="38"/>
      <c r="S20" s="38"/>
      <c r="T20" s="38"/>
      <c r="U20" s="38"/>
      <c r="V20" s="38"/>
      <c r="W20" s="38"/>
      <c r="X20" s="38"/>
      <c r="Y20" s="38"/>
      <c r="Z20" s="38"/>
    </row>
    <row r="21" spans="1:26" ht="36.75" customHeight="1" x14ac:dyDescent="0.3">
      <c r="A21" s="38"/>
      <c r="B21" s="438" t="s">
        <v>111</v>
      </c>
      <c r="C21" s="439" t="s">
        <v>401</v>
      </c>
      <c r="D21" s="451" t="s">
        <v>407</v>
      </c>
      <c r="E21" s="456" t="s">
        <v>408</v>
      </c>
      <c r="F21" s="426" t="s">
        <v>409</v>
      </c>
      <c r="G21" s="448" t="s">
        <v>112</v>
      </c>
      <c r="H21" s="449"/>
      <c r="I21" s="361"/>
      <c r="J21" s="426" t="s">
        <v>410</v>
      </c>
      <c r="K21" s="426" t="s">
        <v>113</v>
      </c>
      <c r="L21" s="410"/>
      <c r="M21" s="410"/>
      <c r="N21" s="411"/>
      <c r="O21" s="412"/>
      <c r="P21" s="38"/>
      <c r="Q21" s="38"/>
      <c r="R21" s="38"/>
      <c r="S21" s="38"/>
      <c r="T21" s="38"/>
      <c r="U21" s="38"/>
      <c r="V21" s="38"/>
      <c r="W21" s="38"/>
      <c r="X21" s="38"/>
      <c r="Y21" s="38"/>
      <c r="Z21" s="38"/>
    </row>
    <row r="22" spans="1:26" ht="29.25" customHeight="1" x14ac:dyDescent="0.3">
      <c r="A22" s="38"/>
      <c r="B22" s="371"/>
      <c r="C22" s="371"/>
      <c r="D22" s="371"/>
      <c r="E22" s="371"/>
      <c r="F22" s="371"/>
      <c r="G22" s="450" t="s">
        <v>13</v>
      </c>
      <c r="H22" s="451" t="s">
        <v>15</v>
      </c>
      <c r="I22" s="451" t="s">
        <v>537</v>
      </c>
      <c r="J22" s="371"/>
      <c r="K22" s="371"/>
      <c r="L22" s="374"/>
      <c r="M22" s="374"/>
      <c r="N22" s="374"/>
      <c r="O22" s="374"/>
      <c r="P22" s="38"/>
      <c r="Q22" s="38"/>
      <c r="R22" s="38"/>
      <c r="S22" s="38"/>
      <c r="T22" s="38"/>
      <c r="U22" s="38"/>
      <c r="V22" s="38"/>
      <c r="W22" s="38"/>
      <c r="X22" s="38"/>
      <c r="Y22" s="38"/>
      <c r="Z22" s="38"/>
    </row>
    <row r="23" spans="1:26" ht="79.5" customHeight="1" x14ac:dyDescent="0.3">
      <c r="A23" s="38"/>
      <c r="B23" s="409"/>
      <c r="C23" s="409"/>
      <c r="D23" s="409"/>
      <c r="E23" s="409"/>
      <c r="F23" s="409"/>
      <c r="G23" s="409"/>
      <c r="H23" s="409"/>
      <c r="I23" s="409"/>
      <c r="J23" s="409"/>
      <c r="K23" s="409"/>
      <c r="L23" s="375"/>
      <c r="M23" s="375"/>
      <c r="N23" s="375"/>
      <c r="O23" s="375"/>
      <c r="P23" s="38"/>
      <c r="Q23" s="38"/>
      <c r="R23" s="38"/>
      <c r="S23" s="38"/>
      <c r="T23" s="38"/>
      <c r="U23" s="38"/>
      <c r="V23" s="38"/>
      <c r="W23" s="38"/>
      <c r="X23" s="38"/>
      <c r="Y23" s="38"/>
      <c r="Z23" s="38"/>
    </row>
    <row r="24" spans="1:26" ht="92.25" customHeight="1" x14ac:dyDescent="0.3">
      <c r="A24" s="465" t="s">
        <v>114</v>
      </c>
      <c r="B24" s="467" t="str">
        <f>+LEFT(C24,3)</f>
        <v xml:space="preserve"> Ap</v>
      </c>
      <c r="C24" s="452" t="s">
        <v>115</v>
      </c>
      <c r="D24" s="452" t="s">
        <v>116</v>
      </c>
      <c r="E24" s="452" t="s">
        <v>117</v>
      </c>
      <c r="F24" s="466">
        <v>3</v>
      </c>
      <c r="G24" s="148">
        <v>1</v>
      </c>
      <c r="H24" s="149" t="s">
        <v>538</v>
      </c>
      <c r="I24" s="452" t="s">
        <v>539</v>
      </c>
      <c r="J24" s="455">
        <v>3</v>
      </c>
      <c r="K24" s="440"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73"/>
      <c r="M24" s="373"/>
      <c r="N24" s="376"/>
      <c r="O24" s="377"/>
      <c r="P24" s="38"/>
      <c r="Q24" s="38"/>
      <c r="R24" s="38"/>
      <c r="S24" s="38"/>
      <c r="T24" s="38"/>
      <c r="U24" s="38"/>
      <c r="V24" s="38"/>
      <c r="W24" s="38"/>
      <c r="X24" s="38"/>
      <c r="Y24" s="38"/>
      <c r="Z24" s="38"/>
    </row>
    <row r="25" spans="1:26" ht="79.5" customHeight="1" x14ac:dyDescent="0.3">
      <c r="A25" s="371"/>
      <c r="B25" s="371"/>
      <c r="C25" s="453"/>
      <c r="D25" s="453"/>
      <c r="E25" s="453"/>
      <c r="F25" s="453"/>
      <c r="G25" s="148">
        <v>2</v>
      </c>
      <c r="H25" s="149" t="s">
        <v>118</v>
      </c>
      <c r="I25" s="453"/>
      <c r="J25" s="371"/>
      <c r="K25" s="371"/>
      <c r="L25" s="374"/>
      <c r="M25" s="374"/>
      <c r="N25" s="374"/>
      <c r="O25" s="374"/>
      <c r="P25" s="38"/>
      <c r="Q25" s="38"/>
      <c r="R25" s="38"/>
      <c r="S25" s="38"/>
      <c r="T25" s="38"/>
      <c r="U25" s="38"/>
      <c r="V25" s="38"/>
      <c r="W25" s="38"/>
      <c r="X25" s="38"/>
      <c r="Y25" s="38"/>
      <c r="Z25" s="38"/>
    </row>
    <row r="26" spans="1:26" ht="75" customHeight="1" x14ac:dyDescent="0.3">
      <c r="A26" s="371"/>
      <c r="B26" s="371"/>
      <c r="C26" s="453"/>
      <c r="D26" s="453"/>
      <c r="E26" s="453"/>
      <c r="F26" s="453"/>
      <c r="G26" s="148">
        <v>3</v>
      </c>
      <c r="H26" s="149" t="s">
        <v>119</v>
      </c>
      <c r="I26" s="453"/>
      <c r="J26" s="371"/>
      <c r="K26" s="371"/>
      <c r="L26" s="374"/>
      <c r="M26" s="374"/>
      <c r="N26" s="374"/>
      <c r="O26" s="374"/>
      <c r="P26" s="38"/>
      <c r="Q26" s="38"/>
      <c r="R26" s="38"/>
      <c r="S26" s="38"/>
      <c r="T26" s="38"/>
      <c r="U26" s="38"/>
      <c r="V26" s="38"/>
      <c r="W26" s="38"/>
      <c r="X26" s="38"/>
      <c r="Y26" s="38"/>
      <c r="Z26" s="38"/>
    </row>
    <row r="27" spans="1:26" ht="15.75" customHeight="1" x14ac:dyDescent="0.3">
      <c r="A27" s="371"/>
      <c r="B27" s="371"/>
      <c r="C27" s="453"/>
      <c r="D27" s="453"/>
      <c r="E27" s="453"/>
      <c r="F27" s="453"/>
      <c r="G27" s="148">
        <v>4</v>
      </c>
      <c r="H27" s="150"/>
      <c r="I27" s="453"/>
      <c r="J27" s="371"/>
      <c r="K27" s="371"/>
      <c r="L27" s="374"/>
      <c r="M27" s="374"/>
      <c r="N27" s="374"/>
      <c r="O27" s="374"/>
      <c r="P27" s="38"/>
      <c r="Q27" s="38"/>
      <c r="R27" s="38"/>
      <c r="S27" s="38"/>
      <c r="T27" s="38"/>
      <c r="U27" s="38"/>
      <c r="V27" s="38"/>
      <c r="W27" s="38"/>
      <c r="X27" s="38"/>
      <c r="Y27" s="38"/>
      <c r="Z27" s="38"/>
    </row>
    <row r="28" spans="1:26" ht="15.75" customHeight="1" x14ac:dyDescent="0.3">
      <c r="A28" s="371"/>
      <c r="B28" s="371"/>
      <c r="C28" s="453"/>
      <c r="D28" s="453"/>
      <c r="E28" s="453"/>
      <c r="F28" s="453"/>
      <c r="G28" s="148">
        <v>5</v>
      </c>
      <c r="H28" s="150"/>
      <c r="I28" s="453"/>
      <c r="J28" s="371"/>
      <c r="K28" s="371"/>
      <c r="L28" s="374"/>
      <c r="M28" s="374"/>
      <c r="N28" s="374"/>
      <c r="O28" s="374"/>
      <c r="P28" s="38"/>
      <c r="Q28" s="38"/>
      <c r="R28" s="38"/>
      <c r="S28" s="38"/>
      <c r="T28" s="38"/>
      <c r="U28" s="38"/>
      <c r="V28" s="38"/>
      <c r="W28" s="38"/>
      <c r="X28" s="38"/>
      <c r="Y28" s="38"/>
      <c r="Z28" s="38"/>
    </row>
    <row r="29" spans="1:26" ht="15.75" customHeight="1" x14ac:dyDescent="0.3">
      <c r="A29" s="371"/>
      <c r="B29" s="371"/>
      <c r="C29" s="453"/>
      <c r="D29" s="453"/>
      <c r="E29" s="453"/>
      <c r="F29" s="453"/>
      <c r="G29" s="148">
        <v>6</v>
      </c>
      <c r="H29" s="150"/>
      <c r="I29" s="453"/>
      <c r="J29" s="371"/>
      <c r="K29" s="371"/>
      <c r="L29" s="374"/>
      <c r="M29" s="374"/>
      <c r="N29" s="374"/>
      <c r="O29" s="374"/>
      <c r="P29" s="38"/>
      <c r="Q29" s="38"/>
      <c r="R29" s="38"/>
      <c r="S29" s="38"/>
      <c r="T29" s="38"/>
      <c r="U29" s="38"/>
      <c r="V29" s="38"/>
      <c r="W29" s="38"/>
      <c r="X29" s="38"/>
      <c r="Y29" s="38"/>
      <c r="Z29" s="38"/>
    </row>
    <row r="30" spans="1:26" ht="15.75" customHeight="1" x14ac:dyDescent="0.3">
      <c r="A30" s="371"/>
      <c r="B30" s="371"/>
      <c r="C30" s="453"/>
      <c r="D30" s="453"/>
      <c r="E30" s="453"/>
      <c r="F30" s="453"/>
      <c r="G30" s="148">
        <v>7</v>
      </c>
      <c r="H30" s="150"/>
      <c r="I30" s="453"/>
      <c r="J30" s="371"/>
      <c r="K30" s="371"/>
      <c r="L30" s="374"/>
      <c r="M30" s="374"/>
      <c r="N30" s="374"/>
      <c r="O30" s="374"/>
      <c r="P30" s="38"/>
      <c r="Q30" s="38"/>
      <c r="R30" s="38"/>
      <c r="S30" s="38"/>
      <c r="T30" s="38"/>
      <c r="U30" s="38"/>
      <c r="V30" s="38"/>
      <c r="W30" s="38"/>
      <c r="X30" s="38"/>
      <c r="Y30" s="38"/>
      <c r="Z30" s="38"/>
    </row>
    <row r="31" spans="1:26" ht="120" customHeight="1" x14ac:dyDescent="0.3">
      <c r="A31" s="372"/>
      <c r="B31" s="372"/>
      <c r="C31" s="454"/>
      <c r="D31" s="454"/>
      <c r="E31" s="454"/>
      <c r="F31" s="454"/>
      <c r="G31" s="148">
        <v>8</v>
      </c>
      <c r="H31" s="150"/>
      <c r="I31" s="454"/>
      <c r="J31" s="372"/>
      <c r="K31" s="372"/>
      <c r="L31" s="375"/>
      <c r="M31" s="375"/>
      <c r="N31" s="375"/>
      <c r="O31" s="375"/>
      <c r="P31" s="38"/>
      <c r="Q31" s="38"/>
      <c r="R31" s="38"/>
      <c r="S31" s="38"/>
      <c r="T31" s="38"/>
      <c r="U31" s="38"/>
      <c r="V31" s="38"/>
      <c r="W31" s="38"/>
      <c r="X31" s="38"/>
      <c r="Y31" s="38"/>
      <c r="Z31" s="38"/>
    </row>
    <row r="32" spans="1:26" ht="69.75" customHeight="1" x14ac:dyDescent="0.3">
      <c r="A32" s="38"/>
      <c r="B32" s="468" t="str">
        <f>+LEFT(C32,3)</f>
        <v>1.1</v>
      </c>
      <c r="C32" s="469" t="s">
        <v>120</v>
      </c>
      <c r="D32" s="470" t="s">
        <v>116</v>
      </c>
      <c r="E32" s="473" t="s">
        <v>529</v>
      </c>
      <c r="F32" s="474">
        <v>3</v>
      </c>
      <c r="G32" s="151">
        <v>1</v>
      </c>
      <c r="H32" s="166" t="s">
        <v>402</v>
      </c>
      <c r="I32" s="441" t="s">
        <v>745</v>
      </c>
      <c r="J32" s="444">
        <v>3</v>
      </c>
      <c r="K32" s="44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73">
        <f>+IF(K32="",0,IF(K32="Deficiencia de control mayor (diseño y ejecución)",4,IF(K32="Deficiencia de control (diseño o ejecución)",20,IF(K32="Oportunidad de mejora",40,60))))</f>
        <v>60</v>
      </c>
      <c r="M32" s="373">
        <v>4.5870000000000001E-2</v>
      </c>
      <c r="N32" s="376">
        <f>+L32+M32</f>
        <v>60.045870000000001</v>
      </c>
      <c r="O32" s="377"/>
      <c r="P32" s="38"/>
      <c r="Q32" s="38"/>
      <c r="R32" s="38"/>
      <c r="S32" s="38"/>
      <c r="T32" s="38"/>
      <c r="U32" s="38"/>
      <c r="V32" s="38"/>
      <c r="W32" s="38"/>
      <c r="X32" s="38"/>
      <c r="Y32" s="38"/>
      <c r="Z32" s="38"/>
    </row>
    <row r="33" spans="1:26" ht="39" customHeight="1" x14ac:dyDescent="0.3">
      <c r="A33" s="38"/>
      <c r="B33" s="379"/>
      <c r="C33" s="458"/>
      <c r="D33" s="471"/>
      <c r="E33" s="388"/>
      <c r="F33" s="475"/>
      <c r="G33" s="142">
        <v>2</v>
      </c>
      <c r="H33" s="166" t="s">
        <v>540</v>
      </c>
      <c r="I33" s="442"/>
      <c r="J33" s="393"/>
      <c r="K33" s="446"/>
      <c r="L33" s="374"/>
      <c r="M33" s="374"/>
      <c r="N33" s="374"/>
      <c r="O33" s="374"/>
      <c r="P33" s="38"/>
      <c r="Q33" s="38"/>
      <c r="R33" s="38"/>
      <c r="S33" s="38"/>
      <c r="T33" s="38"/>
      <c r="U33" s="38"/>
      <c r="V33" s="38"/>
      <c r="W33" s="38"/>
      <c r="X33" s="38"/>
      <c r="Y33" s="38"/>
      <c r="Z33" s="38"/>
    </row>
    <row r="34" spans="1:26" ht="36" customHeight="1" x14ac:dyDescent="0.3">
      <c r="A34" s="38"/>
      <c r="B34" s="379"/>
      <c r="C34" s="458"/>
      <c r="D34" s="471"/>
      <c r="E34" s="388"/>
      <c r="F34" s="475"/>
      <c r="G34" s="142">
        <v>3</v>
      </c>
      <c r="H34" s="166" t="s">
        <v>121</v>
      </c>
      <c r="I34" s="442"/>
      <c r="J34" s="393"/>
      <c r="K34" s="446"/>
      <c r="L34" s="374"/>
      <c r="M34" s="374"/>
      <c r="N34" s="374"/>
      <c r="O34" s="374"/>
      <c r="P34" s="38"/>
      <c r="Q34" s="38"/>
      <c r="R34" s="38"/>
      <c r="S34" s="38"/>
      <c r="T34" s="38"/>
      <c r="U34" s="38"/>
      <c r="V34" s="38"/>
      <c r="W34" s="38"/>
      <c r="X34" s="38"/>
      <c r="Y34" s="38"/>
      <c r="Z34" s="38"/>
    </row>
    <row r="35" spans="1:26" ht="15.75" customHeight="1" x14ac:dyDescent="0.3">
      <c r="A35" s="38"/>
      <c r="B35" s="379"/>
      <c r="C35" s="458"/>
      <c r="D35" s="471"/>
      <c r="E35" s="388"/>
      <c r="F35" s="475"/>
      <c r="G35" s="142">
        <v>4</v>
      </c>
      <c r="H35" s="45"/>
      <c r="I35" s="442"/>
      <c r="J35" s="393"/>
      <c r="K35" s="446"/>
      <c r="L35" s="374"/>
      <c r="M35" s="374"/>
      <c r="N35" s="374"/>
      <c r="O35" s="374"/>
      <c r="P35" s="38"/>
      <c r="Q35" s="38"/>
      <c r="R35" s="38"/>
      <c r="S35" s="38"/>
      <c r="T35" s="38"/>
      <c r="U35" s="38"/>
      <c r="V35" s="38"/>
      <c r="W35" s="38"/>
      <c r="X35" s="38"/>
      <c r="Y35" s="38"/>
      <c r="Z35" s="38"/>
    </row>
    <row r="36" spans="1:26" ht="1.5" customHeight="1" x14ac:dyDescent="0.3">
      <c r="A36" s="38"/>
      <c r="B36" s="379"/>
      <c r="C36" s="458"/>
      <c r="D36" s="471"/>
      <c r="E36" s="388"/>
      <c r="F36" s="475"/>
      <c r="G36" s="142">
        <v>5</v>
      </c>
      <c r="H36" s="152"/>
      <c r="I36" s="442"/>
      <c r="J36" s="393"/>
      <c r="K36" s="446"/>
      <c r="L36" s="374"/>
      <c r="M36" s="374"/>
      <c r="N36" s="374"/>
      <c r="O36" s="374"/>
      <c r="P36" s="38"/>
      <c r="Q36" s="38"/>
      <c r="R36" s="38"/>
      <c r="S36" s="38"/>
      <c r="T36" s="38"/>
      <c r="U36" s="38"/>
      <c r="V36" s="38"/>
      <c r="W36" s="38"/>
      <c r="X36" s="38"/>
      <c r="Y36" s="38"/>
      <c r="Z36" s="38"/>
    </row>
    <row r="37" spans="1:26" ht="31.5" customHeight="1" x14ac:dyDescent="0.3">
      <c r="A37" s="38"/>
      <c r="B37" s="379"/>
      <c r="C37" s="458"/>
      <c r="D37" s="471"/>
      <c r="E37" s="388"/>
      <c r="F37" s="475"/>
      <c r="G37" s="142">
        <v>6</v>
      </c>
      <c r="H37" s="152"/>
      <c r="I37" s="442"/>
      <c r="J37" s="393"/>
      <c r="K37" s="446"/>
      <c r="L37" s="374"/>
      <c r="M37" s="374"/>
      <c r="N37" s="374"/>
      <c r="O37" s="374"/>
      <c r="P37" s="38"/>
      <c r="Q37" s="38"/>
      <c r="R37" s="38"/>
      <c r="S37" s="38"/>
      <c r="T37" s="38"/>
      <c r="U37" s="38"/>
      <c r="V37" s="38"/>
      <c r="W37" s="38"/>
      <c r="X37" s="38"/>
      <c r="Y37" s="38"/>
      <c r="Z37" s="38"/>
    </row>
    <row r="38" spans="1:26" ht="15" customHeight="1" x14ac:dyDescent="0.3">
      <c r="A38" s="38"/>
      <c r="B38" s="379"/>
      <c r="C38" s="458"/>
      <c r="D38" s="471"/>
      <c r="E38" s="388"/>
      <c r="F38" s="475"/>
      <c r="G38" s="142">
        <v>7</v>
      </c>
      <c r="H38" s="152"/>
      <c r="I38" s="442"/>
      <c r="J38" s="393"/>
      <c r="K38" s="446"/>
      <c r="L38" s="374"/>
      <c r="M38" s="374"/>
      <c r="N38" s="374"/>
      <c r="O38" s="374"/>
      <c r="P38" s="38"/>
      <c r="Q38" s="38"/>
      <c r="R38" s="38"/>
      <c r="S38" s="38"/>
      <c r="T38" s="38"/>
      <c r="U38" s="38"/>
      <c r="V38" s="38"/>
      <c r="W38" s="38"/>
      <c r="X38" s="38"/>
      <c r="Y38" s="38"/>
      <c r="Z38" s="38"/>
    </row>
    <row r="39" spans="1:26" ht="310.5" customHeight="1" thickBot="1" x14ac:dyDescent="0.35">
      <c r="A39" s="38"/>
      <c r="B39" s="380"/>
      <c r="C39" s="459"/>
      <c r="D39" s="472"/>
      <c r="E39" s="389"/>
      <c r="F39" s="476"/>
      <c r="G39" s="153">
        <v>8</v>
      </c>
      <c r="H39" s="154"/>
      <c r="I39" s="443"/>
      <c r="J39" s="394"/>
      <c r="K39" s="447"/>
      <c r="L39" s="375"/>
      <c r="M39" s="375"/>
      <c r="N39" s="375"/>
      <c r="O39" s="375"/>
      <c r="P39" s="38"/>
      <c r="Q39" s="38"/>
      <c r="R39" s="38"/>
      <c r="S39" s="38"/>
      <c r="T39" s="38"/>
      <c r="U39" s="38"/>
      <c r="V39" s="38"/>
      <c r="W39" s="38"/>
      <c r="X39" s="38"/>
      <c r="Y39" s="38"/>
      <c r="Z39" s="38"/>
    </row>
    <row r="40" spans="1:26" ht="99.75" x14ac:dyDescent="0.3">
      <c r="A40" s="38"/>
      <c r="B40" s="378" t="str">
        <f>+LEFT(C40,3)</f>
        <v>1.2</v>
      </c>
      <c r="C40" s="395" t="s">
        <v>122</v>
      </c>
      <c r="D40" s="414" t="s">
        <v>116</v>
      </c>
      <c r="E40" s="391" t="s">
        <v>541</v>
      </c>
      <c r="F40" s="390">
        <v>3</v>
      </c>
      <c r="G40" s="151">
        <v>1</v>
      </c>
      <c r="H40" s="162" t="s">
        <v>400</v>
      </c>
      <c r="I40" s="391" t="s">
        <v>542</v>
      </c>
      <c r="J40" s="462">
        <v>3</v>
      </c>
      <c r="K40" s="457"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73">
        <f>+IF(K40="",0,IF(K40="Deficiencia de control mayor (diseño y ejecución)",4,IF(K40="Deficiencia de control (diseño o ejecución)",20,IF(K40="Oportunidad de mejora",40,60))))</f>
        <v>60</v>
      </c>
      <c r="M40" s="373">
        <v>5.5690000000000003E-2</v>
      </c>
      <c r="N40" s="376">
        <f>+L40+M40</f>
        <v>60.055689999999998</v>
      </c>
      <c r="O40" s="377"/>
      <c r="P40" s="38"/>
      <c r="Q40" s="38"/>
      <c r="R40" s="38"/>
      <c r="S40" s="38"/>
      <c r="T40" s="38"/>
      <c r="U40" s="38"/>
      <c r="V40" s="38"/>
      <c r="W40" s="38"/>
      <c r="X40" s="38"/>
      <c r="Y40" s="38"/>
      <c r="Z40" s="38"/>
    </row>
    <row r="41" spans="1:26" ht="15.75" customHeight="1" x14ac:dyDescent="0.3">
      <c r="A41" s="38"/>
      <c r="B41" s="379"/>
      <c r="C41" s="458"/>
      <c r="D41" s="460"/>
      <c r="E41" s="388"/>
      <c r="F41" s="385"/>
      <c r="G41" s="142">
        <v>2</v>
      </c>
      <c r="H41" s="145"/>
      <c r="I41" s="388"/>
      <c r="J41" s="463"/>
      <c r="K41" s="446"/>
      <c r="L41" s="374"/>
      <c r="M41" s="374"/>
      <c r="N41" s="374"/>
      <c r="O41" s="374"/>
      <c r="P41" s="38"/>
      <c r="Q41" s="38"/>
      <c r="R41" s="38"/>
      <c r="S41" s="38"/>
      <c r="T41" s="38"/>
      <c r="U41" s="38"/>
      <c r="V41" s="38"/>
      <c r="W41" s="38"/>
      <c r="X41" s="38"/>
      <c r="Y41" s="38"/>
      <c r="Z41" s="38"/>
    </row>
    <row r="42" spans="1:26" ht="15.75" customHeight="1" x14ac:dyDescent="0.3">
      <c r="A42" s="38"/>
      <c r="B42" s="379"/>
      <c r="C42" s="458"/>
      <c r="D42" s="460"/>
      <c r="E42" s="388"/>
      <c r="F42" s="385"/>
      <c r="G42" s="142">
        <v>3</v>
      </c>
      <c r="H42" s="145"/>
      <c r="I42" s="388"/>
      <c r="J42" s="463"/>
      <c r="K42" s="446"/>
      <c r="L42" s="374"/>
      <c r="M42" s="374"/>
      <c r="N42" s="374"/>
      <c r="O42" s="374"/>
      <c r="P42" s="38"/>
      <c r="Q42" s="38"/>
      <c r="R42" s="38"/>
      <c r="S42" s="38"/>
      <c r="T42" s="38"/>
      <c r="U42" s="38"/>
      <c r="V42" s="38"/>
      <c r="W42" s="38"/>
      <c r="X42" s="38"/>
      <c r="Y42" s="38"/>
      <c r="Z42" s="38"/>
    </row>
    <row r="43" spans="1:26" ht="15.75" customHeight="1" x14ac:dyDescent="0.3">
      <c r="A43" s="38"/>
      <c r="B43" s="379"/>
      <c r="C43" s="458"/>
      <c r="D43" s="460"/>
      <c r="E43" s="388"/>
      <c r="F43" s="385"/>
      <c r="G43" s="142">
        <v>4</v>
      </c>
      <c r="H43" s="145"/>
      <c r="I43" s="388"/>
      <c r="J43" s="463"/>
      <c r="K43" s="446"/>
      <c r="L43" s="374"/>
      <c r="M43" s="374"/>
      <c r="N43" s="374"/>
      <c r="O43" s="374"/>
      <c r="P43" s="38"/>
      <c r="Q43" s="38"/>
      <c r="R43" s="38"/>
      <c r="S43" s="38"/>
      <c r="T43" s="38"/>
      <c r="U43" s="38"/>
      <c r="V43" s="38"/>
      <c r="W43" s="38"/>
      <c r="X43" s="38"/>
      <c r="Y43" s="38"/>
      <c r="Z43" s="38"/>
    </row>
    <row r="44" spans="1:26" ht="15.75" customHeight="1" x14ac:dyDescent="0.3">
      <c r="A44" s="38"/>
      <c r="B44" s="379"/>
      <c r="C44" s="458"/>
      <c r="D44" s="460"/>
      <c r="E44" s="388"/>
      <c r="F44" s="385"/>
      <c r="G44" s="142">
        <v>5</v>
      </c>
      <c r="H44" s="145"/>
      <c r="I44" s="388"/>
      <c r="J44" s="463"/>
      <c r="K44" s="446"/>
      <c r="L44" s="374"/>
      <c r="M44" s="374"/>
      <c r="N44" s="374"/>
      <c r="O44" s="374"/>
      <c r="P44" s="38"/>
      <c r="Q44" s="38"/>
      <c r="R44" s="38"/>
      <c r="S44" s="38"/>
      <c r="T44" s="38"/>
      <c r="U44" s="38"/>
      <c r="V44" s="38"/>
      <c r="W44" s="38"/>
      <c r="X44" s="38"/>
      <c r="Y44" s="38"/>
      <c r="Z44" s="38"/>
    </row>
    <row r="45" spans="1:26" ht="15.75" customHeight="1" x14ac:dyDescent="0.3">
      <c r="A45" s="38"/>
      <c r="B45" s="379"/>
      <c r="C45" s="458"/>
      <c r="D45" s="460"/>
      <c r="E45" s="388"/>
      <c r="F45" s="385"/>
      <c r="G45" s="142">
        <v>6</v>
      </c>
      <c r="H45" s="145"/>
      <c r="I45" s="388"/>
      <c r="J45" s="463"/>
      <c r="K45" s="446"/>
      <c r="L45" s="374"/>
      <c r="M45" s="374"/>
      <c r="N45" s="374"/>
      <c r="O45" s="374"/>
      <c r="P45" s="38"/>
      <c r="Q45" s="38"/>
      <c r="R45" s="38"/>
      <c r="S45" s="38"/>
      <c r="T45" s="38"/>
      <c r="U45" s="38"/>
      <c r="V45" s="38"/>
      <c r="W45" s="38"/>
      <c r="X45" s="38"/>
      <c r="Y45" s="38"/>
      <c r="Z45" s="38"/>
    </row>
    <row r="46" spans="1:26" ht="15.75" customHeight="1" x14ac:dyDescent="0.3">
      <c r="A46" s="38"/>
      <c r="B46" s="379"/>
      <c r="C46" s="458"/>
      <c r="D46" s="460"/>
      <c r="E46" s="388"/>
      <c r="F46" s="385"/>
      <c r="G46" s="142">
        <v>7</v>
      </c>
      <c r="H46" s="145"/>
      <c r="I46" s="388"/>
      <c r="J46" s="463"/>
      <c r="K46" s="446"/>
      <c r="L46" s="374"/>
      <c r="M46" s="374"/>
      <c r="N46" s="374"/>
      <c r="O46" s="374"/>
      <c r="P46" s="38"/>
      <c r="Q46" s="38"/>
      <c r="R46" s="38"/>
      <c r="S46" s="38"/>
      <c r="T46" s="38"/>
      <c r="U46" s="38"/>
      <c r="V46" s="38"/>
      <c r="W46" s="38"/>
      <c r="X46" s="38"/>
      <c r="Y46" s="38"/>
      <c r="Z46" s="38"/>
    </row>
    <row r="47" spans="1:26" ht="63.75" customHeight="1" thickBot="1" x14ac:dyDescent="0.35">
      <c r="A47" s="38"/>
      <c r="B47" s="380"/>
      <c r="C47" s="459"/>
      <c r="D47" s="461"/>
      <c r="E47" s="389"/>
      <c r="F47" s="386"/>
      <c r="G47" s="143">
        <v>8</v>
      </c>
      <c r="H47" s="147"/>
      <c r="I47" s="389"/>
      <c r="J47" s="464"/>
      <c r="K47" s="447"/>
      <c r="L47" s="375"/>
      <c r="M47" s="375"/>
      <c r="N47" s="375"/>
      <c r="O47" s="375"/>
      <c r="P47" s="38"/>
      <c r="Q47" s="38"/>
      <c r="R47" s="38"/>
      <c r="S47" s="38"/>
      <c r="T47" s="38"/>
      <c r="U47" s="38"/>
      <c r="V47" s="38"/>
      <c r="W47" s="38"/>
      <c r="X47" s="38"/>
      <c r="Y47" s="38"/>
      <c r="Z47" s="38"/>
    </row>
    <row r="48" spans="1:26" ht="72" customHeight="1" x14ac:dyDescent="0.3">
      <c r="A48" s="38"/>
      <c r="B48" s="378" t="str">
        <f>+LEFT(C48,3)</f>
        <v>1.3</v>
      </c>
      <c r="C48" s="395" t="s">
        <v>123</v>
      </c>
      <c r="D48" s="414" t="s">
        <v>124</v>
      </c>
      <c r="E48" s="387" t="s">
        <v>543</v>
      </c>
      <c r="F48" s="477">
        <v>3</v>
      </c>
      <c r="G48" s="140">
        <v>1</v>
      </c>
      <c r="H48" s="163" t="s">
        <v>467</v>
      </c>
      <c r="I48" s="387" t="s">
        <v>744</v>
      </c>
      <c r="J48" s="478">
        <v>3</v>
      </c>
      <c r="K48" s="457"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73">
        <f>+IF(K48="",0,IF(K48="Deficiencia de control mayor (diseño y ejecución)",4,IF(K48="Deficiencia de control (diseño o ejecución)",20,IF(K48="Oportunidad de mejora",40,60))))</f>
        <v>60</v>
      </c>
      <c r="M48" s="373">
        <v>6.6895999999999997E-2</v>
      </c>
      <c r="N48" s="398">
        <f>+L48+M48</f>
        <v>60.066896</v>
      </c>
      <c r="O48" s="399"/>
      <c r="P48" s="38"/>
      <c r="Q48" s="38"/>
      <c r="R48" s="38"/>
      <c r="S48" s="38"/>
      <c r="T48" s="38"/>
      <c r="U48" s="38"/>
      <c r="V48" s="38"/>
      <c r="W48" s="38"/>
      <c r="X48" s="38"/>
      <c r="Y48" s="38"/>
      <c r="Z48" s="38"/>
    </row>
    <row r="49" spans="1:26" ht="47.25" customHeight="1" x14ac:dyDescent="0.3">
      <c r="A49" s="38"/>
      <c r="B49" s="379"/>
      <c r="C49" s="458"/>
      <c r="D49" s="460"/>
      <c r="E49" s="388"/>
      <c r="F49" s="385"/>
      <c r="G49" s="142">
        <v>2</v>
      </c>
      <c r="H49" s="163" t="s">
        <v>610</v>
      </c>
      <c r="I49" s="388"/>
      <c r="J49" s="463"/>
      <c r="K49" s="446"/>
      <c r="L49" s="374"/>
      <c r="M49" s="374"/>
      <c r="N49" s="374"/>
      <c r="O49" s="374"/>
      <c r="P49" s="38"/>
      <c r="Q49" s="38"/>
      <c r="R49" s="38"/>
      <c r="S49" s="38"/>
      <c r="T49" s="38"/>
      <c r="U49" s="38"/>
      <c r="V49" s="38"/>
      <c r="W49" s="38"/>
      <c r="X49" s="38"/>
      <c r="Y49" s="38"/>
      <c r="Z49" s="38"/>
    </row>
    <row r="50" spans="1:26" ht="15.75" customHeight="1" x14ac:dyDescent="0.3">
      <c r="A50" s="38"/>
      <c r="B50" s="379"/>
      <c r="C50" s="458"/>
      <c r="D50" s="460"/>
      <c r="E50" s="388"/>
      <c r="F50" s="385"/>
      <c r="G50" s="142">
        <v>3</v>
      </c>
      <c r="H50" s="145"/>
      <c r="I50" s="388"/>
      <c r="J50" s="463"/>
      <c r="K50" s="446"/>
      <c r="L50" s="374"/>
      <c r="M50" s="374"/>
      <c r="N50" s="374"/>
      <c r="O50" s="374"/>
      <c r="P50" s="38"/>
      <c r="Q50" s="38"/>
      <c r="R50" s="38"/>
      <c r="S50" s="38"/>
      <c r="T50" s="38"/>
      <c r="U50" s="38"/>
      <c r="V50" s="38"/>
      <c r="W50" s="38"/>
      <c r="X50" s="38"/>
      <c r="Y50" s="38"/>
      <c r="Z50" s="38"/>
    </row>
    <row r="51" spans="1:26" ht="15.75" customHeight="1" x14ac:dyDescent="0.3">
      <c r="A51" s="38"/>
      <c r="B51" s="379"/>
      <c r="C51" s="458"/>
      <c r="D51" s="460"/>
      <c r="E51" s="388"/>
      <c r="F51" s="385"/>
      <c r="G51" s="142">
        <v>4</v>
      </c>
      <c r="H51" s="145"/>
      <c r="I51" s="388"/>
      <c r="J51" s="463"/>
      <c r="K51" s="446"/>
      <c r="L51" s="374"/>
      <c r="M51" s="374"/>
      <c r="N51" s="374"/>
      <c r="O51" s="374"/>
      <c r="P51" s="38"/>
      <c r="Q51" s="38"/>
      <c r="R51" s="38"/>
      <c r="S51" s="38"/>
      <c r="T51" s="38"/>
      <c r="U51" s="38"/>
      <c r="V51" s="38"/>
      <c r="W51" s="38"/>
      <c r="X51" s="38"/>
      <c r="Y51" s="38"/>
      <c r="Z51" s="38"/>
    </row>
    <row r="52" spans="1:26" ht="15.75" customHeight="1" x14ac:dyDescent="0.3">
      <c r="A52" s="38"/>
      <c r="B52" s="379"/>
      <c r="C52" s="458"/>
      <c r="D52" s="460"/>
      <c r="E52" s="388"/>
      <c r="F52" s="385"/>
      <c r="G52" s="142">
        <v>5</v>
      </c>
      <c r="H52" s="145"/>
      <c r="I52" s="388"/>
      <c r="J52" s="463"/>
      <c r="K52" s="446"/>
      <c r="L52" s="374"/>
      <c r="M52" s="374"/>
      <c r="N52" s="374"/>
      <c r="O52" s="374"/>
      <c r="P52" s="38"/>
      <c r="Q52" s="38"/>
      <c r="R52" s="38"/>
      <c r="S52" s="38"/>
      <c r="T52" s="38"/>
      <c r="U52" s="38"/>
      <c r="V52" s="38"/>
      <c r="W52" s="38"/>
      <c r="X52" s="38"/>
      <c r="Y52" s="38"/>
      <c r="Z52" s="38"/>
    </row>
    <row r="53" spans="1:26" ht="1.5" customHeight="1" x14ac:dyDescent="0.3">
      <c r="A53" s="38"/>
      <c r="B53" s="379"/>
      <c r="C53" s="458"/>
      <c r="D53" s="460"/>
      <c r="E53" s="388"/>
      <c r="F53" s="385"/>
      <c r="G53" s="142">
        <v>6</v>
      </c>
      <c r="H53" s="145"/>
      <c r="I53" s="388"/>
      <c r="J53" s="463"/>
      <c r="K53" s="446"/>
      <c r="L53" s="374"/>
      <c r="M53" s="374"/>
      <c r="N53" s="374"/>
      <c r="O53" s="374"/>
      <c r="P53" s="38"/>
      <c r="Q53" s="38"/>
      <c r="R53" s="38"/>
      <c r="S53" s="38"/>
      <c r="T53" s="38"/>
      <c r="U53" s="38"/>
      <c r="V53" s="38"/>
      <c r="W53" s="38"/>
      <c r="X53" s="38"/>
      <c r="Y53" s="38"/>
      <c r="Z53" s="38"/>
    </row>
    <row r="54" spans="1:26" ht="15.75" customHeight="1" x14ac:dyDescent="0.3">
      <c r="A54" s="38"/>
      <c r="B54" s="379"/>
      <c r="C54" s="458"/>
      <c r="D54" s="460"/>
      <c r="E54" s="388"/>
      <c r="F54" s="385"/>
      <c r="G54" s="142">
        <v>7</v>
      </c>
      <c r="H54" s="145"/>
      <c r="I54" s="388"/>
      <c r="J54" s="463"/>
      <c r="K54" s="446"/>
      <c r="L54" s="374"/>
      <c r="M54" s="374"/>
      <c r="N54" s="374"/>
      <c r="O54" s="374"/>
      <c r="P54" s="38"/>
      <c r="Q54" s="38"/>
      <c r="R54" s="38"/>
      <c r="S54" s="38"/>
      <c r="T54" s="38"/>
      <c r="U54" s="38"/>
      <c r="V54" s="38"/>
      <c r="W54" s="38"/>
      <c r="X54" s="38"/>
      <c r="Y54" s="38"/>
      <c r="Z54" s="38"/>
    </row>
    <row r="55" spans="1:26" ht="133.5" customHeight="1" x14ac:dyDescent="0.3">
      <c r="A55" s="38"/>
      <c r="B55" s="380"/>
      <c r="C55" s="459"/>
      <c r="D55" s="461"/>
      <c r="E55" s="389"/>
      <c r="F55" s="386"/>
      <c r="G55" s="143">
        <v>8</v>
      </c>
      <c r="H55" s="147"/>
      <c r="I55" s="389"/>
      <c r="J55" s="464"/>
      <c r="K55" s="447"/>
      <c r="L55" s="375"/>
      <c r="M55" s="375"/>
      <c r="N55" s="375"/>
      <c r="O55" s="375"/>
      <c r="P55" s="38"/>
      <c r="Q55" s="38"/>
      <c r="R55" s="38"/>
      <c r="S55" s="38"/>
      <c r="T55" s="38"/>
      <c r="U55" s="38"/>
      <c r="V55" s="38"/>
      <c r="W55" s="38"/>
      <c r="X55" s="38"/>
      <c r="Y55" s="38"/>
      <c r="Z55" s="38"/>
    </row>
    <row r="56" spans="1:26" ht="122.25" customHeight="1" x14ac:dyDescent="0.3">
      <c r="A56" s="38"/>
      <c r="B56" s="378" t="str">
        <f>+LEFT(C56,3)</f>
        <v>1.4</v>
      </c>
      <c r="C56" s="395" t="s">
        <v>125</v>
      </c>
      <c r="D56" s="414" t="s">
        <v>544</v>
      </c>
      <c r="E56" s="391" t="s">
        <v>545</v>
      </c>
      <c r="F56" s="396">
        <v>3</v>
      </c>
      <c r="G56" s="167">
        <v>1</v>
      </c>
      <c r="H56" s="327" t="s">
        <v>546</v>
      </c>
      <c r="I56" s="391" t="s">
        <v>547</v>
      </c>
      <c r="J56" s="392">
        <v>3</v>
      </c>
      <c r="K56" s="457"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73">
        <f>+IF(K56="",0,IF(K56="Deficiencia de control mayor (diseño y ejecución)",4,IF(K56="Deficiencia de control (diseño o ejecución)",20,IF(K56="Oportunidad de mejora",40,60))))</f>
        <v>60</v>
      </c>
      <c r="M56" s="373">
        <v>6.6909999999999997E-2</v>
      </c>
      <c r="N56" s="406">
        <f>+L56+M56</f>
        <v>60.06691</v>
      </c>
      <c r="O56" s="407"/>
      <c r="P56" s="38"/>
      <c r="Q56" s="38"/>
      <c r="R56" s="38"/>
      <c r="S56" s="38"/>
      <c r="T56" s="38"/>
      <c r="U56" s="38"/>
      <c r="V56" s="38"/>
      <c r="W56" s="38"/>
      <c r="X56" s="38"/>
      <c r="Y56" s="38"/>
      <c r="Z56" s="38"/>
    </row>
    <row r="57" spans="1:26" ht="15.75" customHeight="1" x14ac:dyDescent="0.3">
      <c r="A57" s="38"/>
      <c r="B57" s="379"/>
      <c r="C57" s="458"/>
      <c r="D57" s="460"/>
      <c r="E57" s="388"/>
      <c r="F57" s="388"/>
      <c r="G57" s="168">
        <v>2</v>
      </c>
      <c r="H57" s="164"/>
      <c r="I57" s="388"/>
      <c r="J57" s="393"/>
      <c r="K57" s="446"/>
      <c r="L57" s="374"/>
      <c r="M57" s="374"/>
      <c r="N57" s="374"/>
      <c r="O57" s="374"/>
      <c r="P57" s="38"/>
      <c r="Q57" s="38"/>
      <c r="R57" s="38"/>
      <c r="S57" s="38"/>
      <c r="T57" s="38"/>
      <c r="U57" s="38"/>
      <c r="V57" s="38"/>
      <c r="W57" s="38"/>
      <c r="X57" s="38"/>
      <c r="Y57" s="38"/>
      <c r="Z57" s="38"/>
    </row>
    <row r="58" spans="1:26" ht="15.75" customHeight="1" x14ac:dyDescent="0.3">
      <c r="A58" s="38"/>
      <c r="B58" s="379"/>
      <c r="C58" s="458"/>
      <c r="D58" s="460"/>
      <c r="E58" s="388"/>
      <c r="F58" s="388"/>
      <c r="G58" s="168">
        <v>3</v>
      </c>
      <c r="H58" s="164"/>
      <c r="I58" s="388"/>
      <c r="J58" s="393"/>
      <c r="K58" s="446"/>
      <c r="L58" s="374"/>
      <c r="M58" s="374"/>
      <c r="N58" s="374"/>
      <c r="O58" s="374"/>
      <c r="P58" s="38"/>
      <c r="Q58" s="38"/>
      <c r="R58" s="38"/>
      <c r="S58" s="38"/>
      <c r="T58" s="38"/>
      <c r="U58" s="38"/>
      <c r="V58" s="38"/>
      <c r="W58" s="38"/>
      <c r="X58" s="38"/>
      <c r="Y58" s="38"/>
      <c r="Z58" s="38"/>
    </row>
    <row r="59" spans="1:26" ht="15.75" customHeight="1" x14ac:dyDescent="0.3">
      <c r="A59" s="38"/>
      <c r="B59" s="379"/>
      <c r="C59" s="458"/>
      <c r="D59" s="460"/>
      <c r="E59" s="388"/>
      <c r="F59" s="388"/>
      <c r="G59" s="168">
        <v>4</v>
      </c>
      <c r="H59" s="164"/>
      <c r="I59" s="388"/>
      <c r="J59" s="393"/>
      <c r="K59" s="446"/>
      <c r="L59" s="374"/>
      <c r="M59" s="374"/>
      <c r="N59" s="374"/>
      <c r="O59" s="374"/>
      <c r="P59" s="38"/>
      <c r="Q59" s="38"/>
      <c r="R59" s="38"/>
      <c r="S59" s="38"/>
      <c r="T59" s="38"/>
      <c r="U59" s="38"/>
      <c r="V59" s="38"/>
      <c r="W59" s="38"/>
      <c r="X59" s="38"/>
      <c r="Y59" s="38"/>
      <c r="Z59" s="38"/>
    </row>
    <row r="60" spans="1:26" ht="15.75" customHeight="1" x14ac:dyDescent="0.3">
      <c r="A60" s="38"/>
      <c r="B60" s="379"/>
      <c r="C60" s="458"/>
      <c r="D60" s="460"/>
      <c r="E60" s="388"/>
      <c r="F60" s="388"/>
      <c r="G60" s="168">
        <v>5</v>
      </c>
      <c r="H60" s="164"/>
      <c r="I60" s="388"/>
      <c r="J60" s="393"/>
      <c r="K60" s="446"/>
      <c r="L60" s="374"/>
      <c r="M60" s="374"/>
      <c r="N60" s="374"/>
      <c r="O60" s="374"/>
      <c r="P60" s="38"/>
      <c r="Q60" s="38"/>
      <c r="R60" s="38"/>
      <c r="S60" s="38"/>
      <c r="T60" s="38"/>
      <c r="U60" s="38"/>
      <c r="V60" s="38"/>
      <c r="W60" s="38"/>
      <c r="X60" s="38"/>
      <c r="Y60" s="38"/>
      <c r="Z60" s="38"/>
    </row>
    <row r="61" spans="1:26" ht="15.75" customHeight="1" x14ac:dyDescent="0.3">
      <c r="A61" s="38"/>
      <c r="B61" s="379"/>
      <c r="C61" s="458"/>
      <c r="D61" s="460"/>
      <c r="E61" s="388"/>
      <c r="F61" s="388"/>
      <c r="G61" s="168">
        <v>6</v>
      </c>
      <c r="H61" s="164"/>
      <c r="I61" s="388"/>
      <c r="J61" s="393"/>
      <c r="K61" s="446"/>
      <c r="L61" s="374"/>
      <c r="M61" s="374"/>
      <c r="N61" s="374"/>
      <c r="O61" s="374"/>
      <c r="P61" s="38"/>
      <c r="Q61" s="38"/>
      <c r="R61" s="38"/>
      <c r="S61" s="38"/>
      <c r="T61" s="38"/>
      <c r="U61" s="38"/>
      <c r="V61" s="38"/>
      <c r="W61" s="38"/>
      <c r="X61" s="38"/>
      <c r="Y61" s="38"/>
      <c r="Z61" s="38"/>
    </row>
    <row r="62" spans="1:26" ht="15.75" customHeight="1" x14ac:dyDescent="0.3">
      <c r="A62" s="38"/>
      <c r="B62" s="379"/>
      <c r="C62" s="458"/>
      <c r="D62" s="460"/>
      <c r="E62" s="388"/>
      <c r="F62" s="388"/>
      <c r="G62" s="168">
        <v>7</v>
      </c>
      <c r="H62" s="164"/>
      <c r="I62" s="388"/>
      <c r="J62" s="393"/>
      <c r="K62" s="446"/>
      <c r="L62" s="374"/>
      <c r="M62" s="374"/>
      <c r="N62" s="374"/>
      <c r="O62" s="374"/>
      <c r="P62" s="38"/>
      <c r="Q62" s="38"/>
      <c r="R62" s="38"/>
      <c r="S62" s="38"/>
      <c r="T62" s="38"/>
      <c r="U62" s="38"/>
      <c r="V62" s="38"/>
      <c r="W62" s="38"/>
      <c r="X62" s="38"/>
      <c r="Y62" s="38"/>
      <c r="Z62" s="38"/>
    </row>
    <row r="63" spans="1:26" ht="16.5" customHeight="1" x14ac:dyDescent="0.3">
      <c r="A63" s="38"/>
      <c r="B63" s="380"/>
      <c r="C63" s="459"/>
      <c r="D63" s="461"/>
      <c r="E63" s="389"/>
      <c r="F63" s="389"/>
      <c r="G63" s="169">
        <v>8</v>
      </c>
      <c r="H63" s="165"/>
      <c r="I63" s="389"/>
      <c r="J63" s="394"/>
      <c r="K63" s="447"/>
      <c r="L63" s="375"/>
      <c r="M63" s="375"/>
      <c r="N63" s="375"/>
      <c r="O63" s="375"/>
      <c r="P63" s="38"/>
      <c r="Q63" s="38"/>
      <c r="R63" s="38"/>
      <c r="S63" s="38"/>
      <c r="T63" s="38"/>
      <c r="U63" s="38"/>
      <c r="V63" s="38"/>
      <c r="W63" s="38"/>
      <c r="X63" s="38"/>
      <c r="Y63" s="38"/>
      <c r="Z63" s="38"/>
    </row>
    <row r="64" spans="1:26" ht="72" customHeight="1" x14ac:dyDescent="0.3">
      <c r="A64" s="38"/>
      <c r="B64" s="378" t="str">
        <f>+LEFT(C64,3)</f>
        <v>1.5</v>
      </c>
      <c r="C64" s="395" t="s">
        <v>548</v>
      </c>
      <c r="D64" s="414" t="s">
        <v>126</v>
      </c>
      <c r="E64" s="391" t="s">
        <v>549</v>
      </c>
      <c r="F64" s="390">
        <v>1</v>
      </c>
      <c r="G64" s="140">
        <v>2</v>
      </c>
      <c r="H64" s="141" t="s">
        <v>127</v>
      </c>
      <c r="I64" s="391" t="s">
        <v>550</v>
      </c>
      <c r="J64" s="462" t="s">
        <v>403</v>
      </c>
      <c r="K64" s="457"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73">
        <f>+IF(K64="",0,IF(K64="Deficiencia de control mayor (diseño y ejecución)",4,IF(K64="Deficiencia de control (diseño o ejecución)",20,IF(K64="Oportunidad de mejora",40,60))))</f>
        <v>60</v>
      </c>
      <c r="M64" s="373">
        <v>7.3568999999999996E-2</v>
      </c>
      <c r="N64" s="376">
        <f>+L64+M64</f>
        <v>60.073568999999999</v>
      </c>
      <c r="O64" s="377"/>
      <c r="P64" s="38"/>
      <c r="Q64" s="38"/>
      <c r="R64" s="38"/>
      <c r="S64" s="38"/>
      <c r="T64" s="38"/>
      <c r="U64" s="38"/>
      <c r="V64" s="38"/>
      <c r="W64" s="38"/>
      <c r="X64" s="38"/>
      <c r="Y64" s="38"/>
      <c r="Z64" s="38"/>
    </row>
    <row r="65" spans="1:26" ht="64.5" customHeight="1" x14ac:dyDescent="0.3">
      <c r="A65" s="38"/>
      <c r="B65" s="379"/>
      <c r="C65" s="458"/>
      <c r="D65" s="460"/>
      <c r="E65" s="388"/>
      <c r="F65" s="385"/>
      <c r="G65" s="142">
        <v>2</v>
      </c>
      <c r="H65" s="145"/>
      <c r="I65" s="388"/>
      <c r="J65" s="463"/>
      <c r="K65" s="446"/>
      <c r="L65" s="374"/>
      <c r="M65" s="374"/>
      <c r="N65" s="374"/>
      <c r="O65" s="374"/>
      <c r="P65" s="38"/>
      <c r="Q65" s="38"/>
      <c r="R65" s="38"/>
      <c r="S65" s="38"/>
      <c r="T65" s="38"/>
      <c r="U65" s="38"/>
      <c r="V65" s="38"/>
      <c r="W65" s="38"/>
      <c r="X65" s="38"/>
      <c r="Y65" s="38"/>
      <c r="Z65" s="38"/>
    </row>
    <row r="66" spans="1:26" ht="15.75" customHeight="1" x14ac:dyDescent="0.3">
      <c r="A66" s="38"/>
      <c r="B66" s="379"/>
      <c r="C66" s="458"/>
      <c r="D66" s="460"/>
      <c r="E66" s="388"/>
      <c r="F66" s="385"/>
      <c r="G66" s="142">
        <v>3</v>
      </c>
      <c r="H66" s="145"/>
      <c r="I66" s="388"/>
      <c r="J66" s="463"/>
      <c r="K66" s="446"/>
      <c r="L66" s="374"/>
      <c r="M66" s="374"/>
      <c r="N66" s="374"/>
      <c r="O66" s="374"/>
      <c r="P66" s="38"/>
      <c r="Q66" s="38"/>
      <c r="R66" s="38"/>
      <c r="S66" s="38"/>
      <c r="T66" s="38"/>
      <c r="U66" s="38"/>
      <c r="V66" s="38"/>
      <c r="W66" s="38"/>
      <c r="X66" s="38"/>
      <c r="Y66" s="38"/>
      <c r="Z66" s="38"/>
    </row>
    <row r="67" spans="1:26" ht="15.75" customHeight="1" x14ac:dyDescent="0.3">
      <c r="A67" s="38"/>
      <c r="B67" s="379"/>
      <c r="C67" s="458"/>
      <c r="D67" s="460"/>
      <c r="E67" s="388"/>
      <c r="F67" s="385"/>
      <c r="G67" s="142">
        <v>4</v>
      </c>
      <c r="H67" s="145"/>
      <c r="I67" s="388"/>
      <c r="J67" s="463"/>
      <c r="K67" s="446"/>
      <c r="L67" s="374"/>
      <c r="M67" s="374"/>
      <c r="N67" s="374"/>
      <c r="O67" s="374"/>
      <c r="P67" s="38"/>
      <c r="Q67" s="38"/>
      <c r="R67" s="38"/>
      <c r="S67" s="38"/>
      <c r="T67" s="38"/>
      <c r="U67" s="38"/>
      <c r="V67" s="38"/>
      <c r="W67" s="38"/>
      <c r="X67" s="38"/>
      <c r="Y67" s="38"/>
      <c r="Z67" s="38"/>
    </row>
    <row r="68" spans="1:26" ht="15.75" customHeight="1" x14ac:dyDescent="0.3">
      <c r="A68" s="38"/>
      <c r="B68" s="379"/>
      <c r="C68" s="458"/>
      <c r="D68" s="460"/>
      <c r="E68" s="388"/>
      <c r="F68" s="385"/>
      <c r="G68" s="142">
        <v>5</v>
      </c>
      <c r="H68" s="145"/>
      <c r="I68" s="388"/>
      <c r="J68" s="463"/>
      <c r="K68" s="446"/>
      <c r="L68" s="374"/>
      <c r="M68" s="374"/>
      <c r="N68" s="374"/>
      <c r="O68" s="374"/>
      <c r="P68" s="38"/>
      <c r="Q68" s="38"/>
      <c r="R68" s="38"/>
      <c r="S68" s="38"/>
      <c r="T68" s="38"/>
      <c r="U68" s="38"/>
      <c r="V68" s="38"/>
      <c r="W68" s="38"/>
      <c r="X68" s="38"/>
      <c r="Y68" s="38"/>
      <c r="Z68" s="38"/>
    </row>
    <row r="69" spans="1:26" ht="15.75" customHeight="1" x14ac:dyDescent="0.3">
      <c r="A69" s="38"/>
      <c r="B69" s="379"/>
      <c r="C69" s="458"/>
      <c r="D69" s="460"/>
      <c r="E69" s="388"/>
      <c r="F69" s="385"/>
      <c r="G69" s="142">
        <v>6</v>
      </c>
      <c r="H69" s="145"/>
      <c r="I69" s="388"/>
      <c r="J69" s="463"/>
      <c r="K69" s="446"/>
      <c r="L69" s="374"/>
      <c r="M69" s="374"/>
      <c r="N69" s="374"/>
      <c r="O69" s="374"/>
      <c r="P69" s="38"/>
      <c r="Q69" s="38"/>
      <c r="R69" s="38"/>
      <c r="S69" s="38"/>
      <c r="T69" s="38"/>
      <c r="U69" s="38"/>
      <c r="V69" s="38"/>
      <c r="W69" s="38"/>
      <c r="X69" s="38"/>
      <c r="Y69" s="38"/>
      <c r="Z69" s="38"/>
    </row>
    <row r="70" spans="1:26" ht="15.75" customHeight="1" x14ac:dyDescent="0.3">
      <c r="A70" s="38"/>
      <c r="B70" s="379"/>
      <c r="C70" s="458"/>
      <c r="D70" s="460"/>
      <c r="E70" s="388"/>
      <c r="F70" s="385"/>
      <c r="G70" s="142">
        <v>7</v>
      </c>
      <c r="H70" s="145"/>
      <c r="I70" s="388"/>
      <c r="J70" s="463"/>
      <c r="K70" s="446"/>
      <c r="L70" s="374"/>
      <c r="M70" s="374"/>
      <c r="N70" s="374"/>
      <c r="O70" s="374"/>
      <c r="P70" s="38"/>
      <c r="Q70" s="38"/>
      <c r="R70" s="38"/>
      <c r="S70" s="38"/>
      <c r="T70" s="38"/>
      <c r="U70" s="38"/>
      <c r="V70" s="38"/>
      <c r="W70" s="38"/>
      <c r="X70" s="38"/>
      <c r="Y70" s="38"/>
      <c r="Z70" s="38"/>
    </row>
    <row r="71" spans="1:26" ht="15.75" customHeight="1" x14ac:dyDescent="0.3">
      <c r="A71" s="38"/>
      <c r="B71" s="380"/>
      <c r="C71" s="459"/>
      <c r="D71" s="461"/>
      <c r="E71" s="389"/>
      <c r="F71" s="386"/>
      <c r="G71" s="143">
        <v>8</v>
      </c>
      <c r="H71" s="147"/>
      <c r="I71" s="389"/>
      <c r="J71" s="464"/>
      <c r="K71" s="447"/>
      <c r="L71" s="375"/>
      <c r="M71" s="375"/>
      <c r="N71" s="375"/>
      <c r="O71" s="375"/>
      <c r="P71" s="38"/>
      <c r="Q71" s="38"/>
      <c r="R71" s="38"/>
      <c r="S71" s="38"/>
      <c r="T71" s="38"/>
      <c r="U71" s="38"/>
      <c r="V71" s="38"/>
      <c r="W71" s="38"/>
      <c r="X71" s="38"/>
      <c r="Y71" s="38"/>
      <c r="Z71" s="38"/>
    </row>
    <row r="72" spans="1:26" ht="36.75" customHeight="1" x14ac:dyDescent="0.3">
      <c r="A72" s="38"/>
      <c r="B72" s="479"/>
      <c r="C72" s="439" t="s">
        <v>411</v>
      </c>
      <c r="D72" s="451" t="s">
        <v>8</v>
      </c>
      <c r="E72" s="456" t="s">
        <v>408</v>
      </c>
      <c r="F72" s="426" t="s">
        <v>409</v>
      </c>
      <c r="G72" s="480" t="s">
        <v>112</v>
      </c>
      <c r="H72" s="332"/>
      <c r="I72" s="424"/>
      <c r="J72" s="426" t="s">
        <v>410</v>
      </c>
      <c r="K72" s="426" t="s">
        <v>128</v>
      </c>
      <c r="L72" s="410"/>
      <c r="M72" s="410"/>
      <c r="N72" s="411"/>
      <c r="O72" s="412"/>
      <c r="P72" s="38"/>
      <c r="Q72" s="38"/>
      <c r="R72" s="38"/>
      <c r="S72" s="38"/>
      <c r="T72" s="38"/>
      <c r="U72" s="38"/>
      <c r="V72" s="38"/>
      <c r="W72" s="38"/>
      <c r="X72" s="38"/>
      <c r="Y72" s="38"/>
      <c r="Z72" s="38"/>
    </row>
    <row r="73" spans="1:26" ht="29.25" customHeight="1" x14ac:dyDescent="0.3">
      <c r="A73" s="38"/>
      <c r="B73" s="371"/>
      <c r="C73" s="371"/>
      <c r="D73" s="371"/>
      <c r="E73" s="371"/>
      <c r="F73" s="371"/>
      <c r="G73" s="450" t="s">
        <v>13</v>
      </c>
      <c r="H73" s="451" t="s">
        <v>15</v>
      </c>
      <c r="I73" s="451" t="s">
        <v>537</v>
      </c>
      <c r="J73" s="371"/>
      <c r="K73" s="371"/>
      <c r="L73" s="374"/>
      <c r="M73" s="374"/>
      <c r="N73" s="374"/>
      <c r="O73" s="374"/>
      <c r="P73" s="38"/>
      <c r="Q73" s="38"/>
      <c r="R73" s="38"/>
      <c r="S73" s="38"/>
      <c r="T73" s="38"/>
      <c r="U73" s="38"/>
      <c r="V73" s="38"/>
      <c r="W73" s="38"/>
      <c r="X73" s="38"/>
      <c r="Y73" s="38"/>
      <c r="Z73" s="38"/>
    </row>
    <row r="74" spans="1:26" ht="45.75" customHeight="1" thickBot="1" x14ac:dyDescent="0.35">
      <c r="A74" s="38"/>
      <c r="B74" s="409"/>
      <c r="C74" s="409"/>
      <c r="D74" s="405"/>
      <c r="E74" s="405"/>
      <c r="F74" s="409"/>
      <c r="G74" s="409"/>
      <c r="H74" s="409"/>
      <c r="I74" s="405"/>
      <c r="J74" s="409"/>
      <c r="K74" s="409"/>
      <c r="L74" s="375"/>
      <c r="M74" s="375"/>
      <c r="N74" s="375"/>
      <c r="O74" s="375"/>
      <c r="P74" s="38"/>
      <c r="Q74" s="38"/>
      <c r="R74" s="38"/>
      <c r="S74" s="38"/>
      <c r="T74" s="38"/>
      <c r="U74" s="38"/>
      <c r="V74" s="38"/>
      <c r="W74" s="38"/>
      <c r="X74" s="38"/>
      <c r="Y74" s="38"/>
      <c r="Z74" s="38"/>
    </row>
    <row r="75" spans="1:26" ht="52.5" customHeight="1" x14ac:dyDescent="0.3">
      <c r="A75" s="38"/>
      <c r="B75" s="378" t="str">
        <f>+LEFT(C75,3)</f>
        <v>2.1</v>
      </c>
      <c r="C75" s="395" t="s">
        <v>498</v>
      </c>
      <c r="D75" s="384" t="s">
        <v>551</v>
      </c>
      <c r="E75" s="481" t="s">
        <v>552</v>
      </c>
      <c r="F75" s="390">
        <v>3</v>
      </c>
      <c r="G75" s="140">
        <v>1</v>
      </c>
      <c r="H75" s="159" t="s">
        <v>129</v>
      </c>
      <c r="I75" s="391" t="s">
        <v>499</v>
      </c>
      <c r="J75" s="462">
        <v>3</v>
      </c>
      <c r="K75" s="457"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73">
        <f>+IF(K75="",0,IF(K75="Deficiencia de control mayor (diseño y ejecución)",4,IF(K75="Deficiencia de control (diseño o ejecución)",20,IF(K75="Oportunidad de mejora",40,60))))</f>
        <v>60</v>
      </c>
      <c r="M75" s="373">
        <v>8.8965299999999997E-2</v>
      </c>
      <c r="N75" s="376">
        <f>+L75+M75</f>
        <v>60.088965299999998</v>
      </c>
      <c r="O75" s="377"/>
      <c r="P75" s="38"/>
      <c r="Q75" s="38"/>
      <c r="R75" s="38"/>
      <c r="S75" s="38"/>
      <c r="T75" s="38"/>
      <c r="U75" s="38"/>
      <c r="V75" s="38"/>
      <c r="W75" s="38"/>
      <c r="X75" s="38"/>
      <c r="Y75" s="38"/>
      <c r="Z75" s="38"/>
    </row>
    <row r="76" spans="1:26" ht="87" customHeight="1" x14ac:dyDescent="0.3">
      <c r="A76" s="38"/>
      <c r="B76" s="379"/>
      <c r="C76" s="458"/>
      <c r="D76" s="385"/>
      <c r="E76" s="385"/>
      <c r="F76" s="385"/>
      <c r="G76" s="142">
        <v>2</v>
      </c>
      <c r="H76" s="161" t="s">
        <v>553</v>
      </c>
      <c r="I76" s="482"/>
      <c r="J76" s="463"/>
      <c r="K76" s="446"/>
      <c r="L76" s="374"/>
      <c r="M76" s="374"/>
      <c r="N76" s="374"/>
      <c r="O76" s="374"/>
      <c r="P76" s="38"/>
      <c r="Q76" s="38"/>
      <c r="R76" s="38"/>
      <c r="S76" s="38"/>
      <c r="T76" s="38"/>
      <c r="U76" s="38"/>
      <c r="V76" s="38"/>
      <c r="W76" s="38"/>
      <c r="X76" s="38"/>
      <c r="Y76" s="38"/>
      <c r="Z76" s="38"/>
    </row>
    <row r="77" spans="1:26" ht="51.75" customHeight="1" x14ac:dyDescent="0.3">
      <c r="A77" s="38"/>
      <c r="B77" s="379"/>
      <c r="C77" s="458"/>
      <c r="D77" s="385"/>
      <c r="E77" s="385"/>
      <c r="F77" s="385"/>
      <c r="G77" s="142">
        <v>3</v>
      </c>
      <c r="H77" s="161" t="s">
        <v>554</v>
      </c>
      <c r="I77" s="482"/>
      <c r="J77" s="463"/>
      <c r="K77" s="446"/>
      <c r="L77" s="374"/>
      <c r="M77" s="374"/>
      <c r="N77" s="374"/>
      <c r="O77" s="374"/>
      <c r="P77" s="38"/>
      <c r="Q77" s="38"/>
      <c r="R77" s="38"/>
      <c r="S77" s="38"/>
      <c r="T77" s="38"/>
      <c r="U77" s="38"/>
      <c r="V77" s="38"/>
      <c r="W77" s="38"/>
      <c r="X77" s="38"/>
      <c r="Y77" s="38"/>
      <c r="Z77" s="38"/>
    </row>
    <row r="78" spans="1:26" ht="85.5" x14ac:dyDescent="0.3">
      <c r="A78" s="38"/>
      <c r="B78" s="379"/>
      <c r="C78" s="458"/>
      <c r="D78" s="385"/>
      <c r="E78" s="385"/>
      <c r="F78" s="385"/>
      <c r="G78" s="142">
        <v>4</v>
      </c>
      <c r="H78" s="161" t="s">
        <v>555</v>
      </c>
      <c r="I78" s="482"/>
      <c r="J78" s="463"/>
      <c r="K78" s="446"/>
      <c r="L78" s="374"/>
      <c r="M78" s="374"/>
      <c r="N78" s="374"/>
      <c r="O78" s="374"/>
      <c r="P78" s="38"/>
      <c r="Q78" s="38"/>
      <c r="R78" s="38"/>
      <c r="S78" s="38"/>
      <c r="T78" s="38"/>
      <c r="U78" s="38"/>
      <c r="V78" s="38"/>
      <c r="W78" s="38"/>
      <c r="X78" s="38"/>
      <c r="Y78" s="38"/>
      <c r="Z78" s="38"/>
    </row>
    <row r="79" spans="1:26" ht="171" x14ac:dyDescent="0.3">
      <c r="A79" s="38"/>
      <c r="B79" s="379"/>
      <c r="C79" s="458"/>
      <c r="D79" s="385"/>
      <c r="E79" s="385"/>
      <c r="F79" s="385"/>
      <c r="G79" s="142">
        <v>5</v>
      </c>
      <c r="H79" s="161" t="s">
        <v>556</v>
      </c>
      <c r="I79" s="482"/>
      <c r="J79" s="463"/>
      <c r="K79" s="446"/>
      <c r="L79" s="374"/>
      <c r="M79" s="374"/>
      <c r="N79" s="374"/>
      <c r="O79" s="374"/>
      <c r="P79" s="38"/>
      <c r="Q79" s="38"/>
      <c r="R79" s="38"/>
      <c r="S79" s="38"/>
      <c r="T79" s="38"/>
      <c r="U79" s="38"/>
      <c r="V79" s="38"/>
      <c r="W79" s="38"/>
      <c r="X79" s="38"/>
      <c r="Y79" s="38"/>
      <c r="Z79" s="38"/>
    </row>
    <row r="80" spans="1:26" ht="156" customHeight="1" x14ac:dyDescent="0.3">
      <c r="A80" s="38"/>
      <c r="B80" s="379"/>
      <c r="C80" s="458"/>
      <c r="D80" s="385"/>
      <c r="E80" s="385"/>
      <c r="F80" s="385"/>
      <c r="G80" s="142">
        <v>6</v>
      </c>
      <c r="H80" s="161"/>
      <c r="I80" s="482"/>
      <c r="J80" s="463"/>
      <c r="K80" s="446"/>
      <c r="L80" s="374"/>
      <c r="M80" s="374"/>
      <c r="N80" s="374"/>
      <c r="O80" s="374"/>
      <c r="P80" s="38"/>
      <c r="Q80" s="38"/>
      <c r="R80" s="38"/>
      <c r="S80" s="38"/>
      <c r="T80" s="38"/>
      <c r="U80" s="38"/>
      <c r="V80" s="38"/>
      <c r="W80" s="38"/>
      <c r="X80" s="38"/>
      <c r="Y80" s="38"/>
      <c r="Z80" s="38"/>
    </row>
    <row r="81" spans="1:26" ht="90.75" customHeight="1" x14ac:dyDescent="0.3">
      <c r="A81" s="38"/>
      <c r="B81" s="379"/>
      <c r="C81" s="458"/>
      <c r="D81" s="385"/>
      <c r="E81" s="385"/>
      <c r="F81" s="385"/>
      <c r="G81" s="142">
        <v>7</v>
      </c>
      <c r="H81" s="139"/>
      <c r="I81" s="482"/>
      <c r="J81" s="463"/>
      <c r="K81" s="446"/>
      <c r="L81" s="374"/>
      <c r="M81" s="374"/>
      <c r="N81" s="374"/>
      <c r="O81" s="374"/>
      <c r="P81" s="38"/>
      <c r="Q81" s="38"/>
      <c r="R81" s="38"/>
      <c r="S81" s="38"/>
      <c r="T81" s="38"/>
      <c r="U81" s="38"/>
      <c r="V81" s="38"/>
      <c r="W81" s="38"/>
      <c r="X81" s="38"/>
      <c r="Y81" s="38"/>
      <c r="Z81" s="38"/>
    </row>
    <row r="82" spans="1:26" ht="21" customHeight="1" x14ac:dyDescent="0.3">
      <c r="A82" s="38"/>
      <c r="B82" s="380"/>
      <c r="C82" s="459"/>
      <c r="D82" s="386"/>
      <c r="E82" s="386"/>
      <c r="F82" s="386"/>
      <c r="G82" s="143">
        <v>8</v>
      </c>
      <c r="H82" s="144"/>
      <c r="I82" s="483"/>
      <c r="J82" s="464"/>
      <c r="K82" s="447"/>
      <c r="L82" s="375"/>
      <c r="M82" s="375"/>
      <c r="N82" s="375"/>
      <c r="O82" s="375"/>
      <c r="P82" s="38"/>
      <c r="Q82" s="38"/>
      <c r="R82" s="38"/>
      <c r="S82" s="38"/>
      <c r="T82" s="38"/>
      <c r="U82" s="38"/>
      <c r="V82" s="38"/>
      <c r="W82" s="38"/>
      <c r="X82" s="38"/>
      <c r="Y82" s="38"/>
      <c r="Z82" s="38"/>
    </row>
    <row r="83" spans="1:26" ht="98.25" customHeight="1" x14ac:dyDescent="0.3">
      <c r="A83" s="38"/>
      <c r="B83" s="378" t="str">
        <f>+LEFT(C83,3)</f>
        <v>2.2</v>
      </c>
      <c r="C83" s="484" t="s">
        <v>130</v>
      </c>
      <c r="D83" s="384" t="s">
        <v>557</v>
      </c>
      <c r="E83" s="391" t="s">
        <v>558</v>
      </c>
      <c r="F83" s="390">
        <v>3</v>
      </c>
      <c r="G83" s="140">
        <v>1</v>
      </c>
      <c r="H83" s="159" t="s">
        <v>559</v>
      </c>
      <c r="I83" s="387" t="s">
        <v>560</v>
      </c>
      <c r="J83" s="485">
        <v>3</v>
      </c>
      <c r="K83" s="488"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73">
        <f>+IF(K83="",0,IF(K83="Deficiencia de control mayor (diseño y ejecución)",4,IF(K83="Deficiencia de control (diseño o ejecución)",20,IF(K83="Oportunidad de mejora",40,60))))</f>
        <v>60</v>
      </c>
      <c r="M83" s="373">
        <v>9.8965300000000006E-2</v>
      </c>
      <c r="N83" s="376">
        <f>+L83+M83</f>
        <v>60.098965300000003</v>
      </c>
      <c r="O83" s="377"/>
      <c r="P83" s="38"/>
      <c r="Q83" s="38"/>
      <c r="R83" s="38"/>
      <c r="S83" s="38"/>
      <c r="T83" s="38"/>
      <c r="U83" s="38"/>
      <c r="V83" s="38"/>
      <c r="W83" s="38"/>
      <c r="X83" s="38"/>
      <c r="Y83" s="38"/>
      <c r="Z83" s="38"/>
    </row>
    <row r="84" spans="1:26" ht="98.25" customHeight="1" x14ac:dyDescent="0.3">
      <c r="A84" s="38"/>
      <c r="B84" s="379"/>
      <c r="C84" s="382"/>
      <c r="D84" s="385"/>
      <c r="E84" s="388"/>
      <c r="F84" s="385"/>
      <c r="G84" s="142">
        <v>2</v>
      </c>
      <c r="H84" s="161" t="s">
        <v>561</v>
      </c>
      <c r="I84" s="388"/>
      <c r="J84" s="486"/>
      <c r="K84" s="475"/>
      <c r="L84" s="374"/>
      <c r="M84" s="374"/>
      <c r="N84" s="374"/>
      <c r="O84" s="374"/>
      <c r="P84" s="38"/>
      <c r="Q84" s="38"/>
      <c r="R84" s="38"/>
      <c r="S84" s="38"/>
      <c r="T84" s="38"/>
      <c r="U84" s="38"/>
      <c r="V84" s="38"/>
      <c r="W84" s="38"/>
      <c r="X84" s="38"/>
      <c r="Y84" s="38"/>
      <c r="Z84" s="38"/>
    </row>
    <row r="85" spans="1:26" ht="15.75" customHeight="1" x14ac:dyDescent="0.3">
      <c r="A85" s="38"/>
      <c r="B85" s="379"/>
      <c r="C85" s="382"/>
      <c r="D85" s="385"/>
      <c r="E85" s="388"/>
      <c r="F85" s="385"/>
      <c r="G85" s="142">
        <v>3</v>
      </c>
      <c r="H85" s="164"/>
      <c r="I85" s="388"/>
      <c r="J85" s="486"/>
      <c r="K85" s="475"/>
      <c r="L85" s="374"/>
      <c r="M85" s="374"/>
      <c r="N85" s="374"/>
      <c r="O85" s="374"/>
      <c r="P85" s="38"/>
      <c r="Q85" s="38"/>
      <c r="R85" s="38"/>
      <c r="S85" s="38"/>
      <c r="T85" s="38"/>
      <c r="U85" s="38"/>
      <c r="V85" s="38"/>
      <c r="W85" s="38"/>
      <c r="X85" s="38"/>
      <c r="Y85" s="38"/>
      <c r="Z85" s="38"/>
    </row>
    <row r="86" spans="1:26" ht="15.75" customHeight="1" x14ac:dyDescent="0.3">
      <c r="A86" s="38"/>
      <c r="B86" s="379"/>
      <c r="C86" s="382"/>
      <c r="D86" s="385"/>
      <c r="E86" s="388"/>
      <c r="F86" s="385"/>
      <c r="G86" s="142">
        <v>4</v>
      </c>
      <c r="H86" s="164"/>
      <c r="I86" s="388"/>
      <c r="J86" s="486"/>
      <c r="K86" s="475"/>
      <c r="L86" s="374"/>
      <c r="M86" s="374"/>
      <c r="N86" s="374"/>
      <c r="O86" s="374"/>
      <c r="P86" s="38"/>
      <c r="Q86" s="38"/>
      <c r="R86" s="38"/>
      <c r="S86" s="38"/>
      <c r="T86" s="38"/>
      <c r="U86" s="38"/>
      <c r="V86" s="38"/>
      <c r="W86" s="38"/>
      <c r="X86" s="38"/>
      <c r="Y86" s="38"/>
      <c r="Z86" s="38"/>
    </row>
    <row r="87" spans="1:26" ht="15.75" customHeight="1" x14ac:dyDescent="0.3">
      <c r="A87" s="38"/>
      <c r="B87" s="379"/>
      <c r="C87" s="382"/>
      <c r="D87" s="385"/>
      <c r="E87" s="388"/>
      <c r="F87" s="385"/>
      <c r="G87" s="142">
        <v>5</v>
      </c>
      <c r="H87" s="164"/>
      <c r="I87" s="388"/>
      <c r="J87" s="486"/>
      <c r="K87" s="475"/>
      <c r="L87" s="374"/>
      <c r="M87" s="374"/>
      <c r="N87" s="374"/>
      <c r="O87" s="374"/>
      <c r="P87" s="38"/>
      <c r="Q87" s="38"/>
      <c r="R87" s="38"/>
      <c r="S87" s="38"/>
      <c r="T87" s="38"/>
      <c r="U87" s="38"/>
      <c r="V87" s="38"/>
      <c r="W87" s="38"/>
      <c r="X87" s="38"/>
      <c r="Y87" s="38"/>
      <c r="Z87" s="38"/>
    </row>
    <row r="88" spans="1:26" ht="15.75" customHeight="1" x14ac:dyDescent="0.3">
      <c r="A88" s="38"/>
      <c r="B88" s="379"/>
      <c r="C88" s="382"/>
      <c r="D88" s="385"/>
      <c r="E88" s="388"/>
      <c r="F88" s="385"/>
      <c r="G88" s="142">
        <v>6</v>
      </c>
      <c r="H88" s="164"/>
      <c r="I88" s="388"/>
      <c r="J88" s="486"/>
      <c r="K88" s="475"/>
      <c r="L88" s="374"/>
      <c r="M88" s="374"/>
      <c r="N88" s="374"/>
      <c r="O88" s="374"/>
      <c r="P88" s="38"/>
      <c r="Q88" s="38"/>
      <c r="R88" s="38"/>
      <c r="S88" s="38"/>
      <c r="T88" s="38"/>
      <c r="U88" s="38"/>
      <c r="V88" s="38"/>
      <c r="W88" s="38"/>
      <c r="X88" s="38"/>
      <c r="Y88" s="38"/>
      <c r="Z88" s="38"/>
    </row>
    <row r="89" spans="1:26" ht="15.75" customHeight="1" x14ac:dyDescent="0.3">
      <c r="A89" s="38"/>
      <c r="B89" s="379"/>
      <c r="C89" s="382"/>
      <c r="D89" s="385"/>
      <c r="E89" s="388"/>
      <c r="F89" s="385"/>
      <c r="G89" s="142">
        <v>7</v>
      </c>
      <c r="H89" s="164"/>
      <c r="I89" s="388"/>
      <c r="J89" s="486"/>
      <c r="K89" s="475"/>
      <c r="L89" s="374"/>
      <c r="M89" s="374"/>
      <c r="N89" s="374"/>
      <c r="O89" s="374"/>
      <c r="P89" s="38"/>
      <c r="Q89" s="38"/>
      <c r="R89" s="38"/>
      <c r="S89" s="38"/>
      <c r="T89" s="38"/>
      <c r="U89" s="38"/>
      <c r="V89" s="38"/>
      <c r="W89" s="38"/>
      <c r="X89" s="38"/>
      <c r="Y89" s="38"/>
      <c r="Z89" s="38"/>
    </row>
    <row r="90" spans="1:26" ht="15.75" customHeight="1" x14ac:dyDescent="0.3">
      <c r="A90" s="38"/>
      <c r="B90" s="380"/>
      <c r="C90" s="383"/>
      <c r="D90" s="386"/>
      <c r="E90" s="389"/>
      <c r="F90" s="386"/>
      <c r="G90" s="143">
        <v>8</v>
      </c>
      <c r="H90" s="165"/>
      <c r="I90" s="389"/>
      <c r="J90" s="487"/>
      <c r="K90" s="476"/>
      <c r="L90" s="375"/>
      <c r="M90" s="375"/>
      <c r="N90" s="375"/>
      <c r="O90" s="375"/>
      <c r="P90" s="38"/>
      <c r="Q90" s="38"/>
      <c r="R90" s="38"/>
      <c r="S90" s="38"/>
      <c r="T90" s="38"/>
      <c r="U90" s="38"/>
      <c r="V90" s="38"/>
      <c r="W90" s="38"/>
      <c r="X90" s="38"/>
      <c r="Y90" s="38"/>
      <c r="Z90" s="38"/>
    </row>
    <row r="91" spans="1:26" ht="93" customHeight="1" x14ac:dyDescent="0.3">
      <c r="A91" s="38"/>
      <c r="B91" s="378" t="str">
        <f>+LEFT(C91,3)</f>
        <v>2.3</v>
      </c>
      <c r="C91" s="395" t="s">
        <v>131</v>
      </c>
      <c r="D91" s="384" t="s">
        <v>562</v>
      </c>
      <c r="E91" s="387" t="s">
        <v>563</v>
      </c>
      <c r="F91" s="396">
        <v>3</v>
      </c>
      <c r="G91" s="167">
        <v>1</v>
      </c>
      <c r="H91" s="170" t="s">
        <v>559</v>
      </c>
      <c r="I91" s="387" t="s">
        <v>564</v>
      </c>
      <c r="J91" s="478">
        <v>3</v>
      </c>
      <c r="K91" s="457"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73">
        <f>+IF(K91="",0,IF(K91="Deficiencia de control mayor (diseño y ejecución)",4,IF(K91="Deficiencia de control (diseño o ejecución)",20,IF(K91="Oportunidad de mejora",40,60))))</f>
        <v>60</v>
      </c>
      <c r="M91" s="373">
        <v>0.15698000000000001</v>
      </c>
      <c r="N91" s="376">
        <f>+L91+M91</f>
        <v>60.156979999999997</v>
      </c>
      <c r="O91" s="377"/>
      <c r="P91" s="38"/>
      <c r="Q91" s="38"/>
      <c r="R91" s="38"/>
      <c r="S91" s="38"/>
      <c r="T91" s="38"/>
      <c r="U91" s="38"/>
      <c r="V91" s="38"/>
      <c r="W91" s="38"/>
      <c r="X91" s="38"/>
      <c r="Y91" s="38"/>
      <c r="Z91" s="38"/>
    </row>
    <row r="92" spans="1:26" ht="105.75" customHeight="1" x14ac:dyDescent="0.3">
      <c r="A92" s="38"/>
      <c r="B92" s="379"/>
      <c r="C92" s="382"/>
      <c r="D92" s="385"/>
      <c r="E92" s="388"/>
      <c r="F92" s="388"/>
      <c r="G92" s="168">
        <v>2</v>
      </c>
      <c r="H92" s="161" t="s">
        <v>565</v>
      </c>
      <c r="I92" s="388"/>
      <c r="J92" s="463"/>
      <c r="K92" s="446"/>
      <c r="L92" s="374"/>
      <c r="M92" s="374"/>
      <c r="N92" s="374"/>
      <c r="O92" s="374"/>
      <c r="P92" s="38"/>
      <c r="Q92" s="38"/>
      <c r="R92" s="38"/>
      <c r="S92" s="38"/>
      <c r="T92" s="38"/>
      <c r="U92" s="38"/>
      <c r="V92" s="38"/>
      <c r="W92" s="38"/>
      <c r="X92" s="38"/>
      <c r="Y92" s="38"/>
      <c r="Z92" s="38"/>
    </row>
    <row r="93" spans="1:26" ht="21" customHeight="1" x14ac:dyDescent="0.3">
      <c r="A93" s="38"/>
      <c r="B93" s="379"/>
      <c r="C93" s="382"/>
      <c r="D93" s="385"/>
      <c r="E93" s="388"/>
      <c r="F93" s="388"/>
      <c r="G93" s="168">
        <v>3</v>
      </c>
      <c r="H93" s="164"/>
      <c r="I93" s="388"/>
      <c r="J93" s="463"/>
      <c r="K93" s="446"/>
      <c r="L93" s="374"/>
      <c r="M93" s="374"/>
      <c r="N93" s="374"/>
      <c r="O93" s="374"/>
      <c r="P93" s="38"/>
      <c r="Q93" s="38"/>
      <c r="R93" s="38"/>
      <c r="S93" s="38"/>
      <c r="T93" s="38"/>
      <c r="U93" s="38"/>
      <c r="V93" s="38"/>
      <c r="W93" s="38"/>
      <c r="X93" s="38"/>
      <c r="Y93" s="38"/>
      <c r="Z93" s="38"/>
    </row>
    <row r="94" spans="1:26" ht="21" customHeight="1" x14ac:dyDescent="0.3">
      <c r="A94" s="38"/>
      <c r="B94" s="379"/>
      <c r="C94" s="382"/>
      <c r="D94" s="385"/>
      <c r="E94" s="388"/>
      <c r="F94" s="388"/>
      <c r="G94" s="168">
        <v>4</v>
      </c>
      <c r="H94" s="164"/>
      <c r="I94" s="388"/>
      <c r="J94" s="463"/>
      <c r="K94" s="446"/>
      <c r="L94" s="374"/>
      <c r="M94" s="374"/>
      <c r="N94" s="374"/>
      <c r="O94" s="374"/>
      <c r="P94" s="38"/>
      <c r="Q94" s="38"/>
      <c r="R94" s="38"/>
      <c r="S94" s="38"/>
      <c r="T94" s="38"/>
      <c r="U94" s="38"/>
      <c r="V94" s="38"/>
      <c r="W94" s="38"/>
      <c r="X94" s="38"/>
      <c r="Y94" s="38"/>
      <c r="Z94" s="38"/>
    </row>
    <row r="95" spans="1:26" ht="21" customHeight="1" x14ac:dyDescent="0.3">
      <c r="A95" s="38"/>
      <c r="B95" s="379"/>
      <c r="C95" s="382"/>
      <c r="D95" s="385"/>
      <c r="E95" s="388"/>
      <c r="F95" s="388"/>
      <c r="G95" s="168">
        <v>5</v>
      </c>
      <c r="H95" s="164"/>
      <c r="I95" s="388"/>
      <c r="J95" s="463"/>
      <c r="K95" s="446"/>
      <c r="L95" s="374"/>
      <c r="M95" s="374"/>
      <c r="N95" s="374"/>
      <c r="O95" s="374"/>
      <c r="P95" s="38"/>
      <c r="Q95" s="38"/>
      <c r="R95" s="38"/>
      <c r="S95" s="38"/>
      <c r="T95" s="38"/>
      <c r="U95" s="38"/>
      <c r="V95" s="38"/>
      <c r="W95" s="38"/>
      <c r="X95" s="38"/>
      <c r="Y95" s="38"/>
      <c r="Z95" s="38"/>
    </row>
    <row r="96" spans="1:26" ht="21" customHeight="1" x14ac:dyDescent="0.3">
      <c r="A96" s="38"/>
      <c r="B96" s="379"/>
      <c r="C96" s="382"/>
      <c r="D96" s="385"/>
      <c r="E96" s="388"/>
      <c r="F96" s="388"/>
      <c r="G96" s="168">
        <v>6</v>
      </c>
      <c r="H96" s="164"/>
      <c r="I96" s="388"/>
      <c r="J96" s="463"/>
      <c r="K96" s="446"/>
      <c r="L96" s="374"/>
      <c r="M96" s="374"/>
      <c r="N96" s="374"/>
      <c r="O96" s="374"/>
      <c r="P96" s="38"/>
      <c r="Q96" s="38"/>
      <c r="R96" s="38"/>
      <c r="S96" s="38"/>
      <c r="T96" s="38"/>
      <c r="U96" s="38"/>
      <c r="V96" s="38"/>
      <c r="W96" s="38"/>
      <c r="X96" s="38"/>
      <c r="Y96" s="38"/>
      <c r="Z96" s="38"/>
    </row>
    <row r="97" spans="1:26" ht="21" customHeight="1" x14ac:dyDescent="0.3">
      <c r="A97" s="38"/>
      <c r="B97" s="379"/>
      <c r="C97" s="382"/>
      <c r="D97" s="385"/>
      <c r="E97" s="388"/>
      <c r="F97" s="388"/>
      <c r="G97" s="168">
        <v>7</v>
      </c>
      <c r="H97" s="164"/>
      <c r="I97" s="388"/>
      <c r="J97" s="463"/>
      <c r="K97" s="446"/>
      <c r="L97" s="374"/>
      <c r="M97" s="374"/>
      <c r="N97" s="374"/>
      <c r="O97" s="374"/>
      <c r="P97" s="38"/>
      <c r="Q97" s="38"/>
      <c r="R97" s="38"/>
      <c r="S97" s="38"/>
      <c r="T97" s="38"/>
      <c r="U97" s="38"/>
      <c r="V97" s="38"/>
      <c r="W97" s="38"/>
      <c r="X97" s="38"/>
      <c r="Y97" s="38"/>
      <c r="Z97" s="38"/>
    </row>
    <row r="98" spans="1:26" ht="21" customHeight="1" x14ac:dyDescent="0.3">
      <c r="A98" s="38"/>
      <c r="B98" s="380"/>
      <c r="C98" s="383"/>
      <c r="D98" s="386"/>
      <c r="E98" s="389"/>
      <c r="F98" s="389"/>
      <c r="G98" s="169">
        <v>8</v>
      </c>
      <c r="H98" s="165"/>
      <c r="I98" s="389"/>
      <c r="J98" s="464"/>
      <c r="K98" s="447"/>
      <c r="L98" s="375"/>
      <c r="M98" s="375"/>
      <c r="N98" s="375"/>
      <c r="O98" s="375"/>
      <c r="P98" s="38"/>
      <c r="Q98" s="38"/>
      <c r="R98" s="38"/>
      <c r="S98" s="38"/>
      <c r="T98" s="38"/>
      <c r="U98" s="38"/>
      <c r="V98" s="38"/>
      <c r="W98" s="38"/>
      <c r="X98" s="38"/>
      <c r="Y98" s="38"/>
      <c r="Z98" s="38"/>
    </row>
    <row r="99" spans="1:26" ht="23.25" customHeight="1" x14ac:dyDescent="0.3">
      <c r="A99" s="38"/>
      <c r="B99" s="491"/>
      <c r="C99" s="439" t="s">
        <v>412</v>
      </c>
      <c r="D99" s="451" t="s">
        <v>8</v>
      </c>
      <c r="E99" s="456" t="s">
        <v>408</v>
      </c>
      <c r="F99" s="426" t="s">
        <v>409</v>
      </c>
      <c r="G99" s="480" t="s">
        <v>112</v>
      </c>
      <c r="H99" s="332"/>
      <c r="I99" s="424"/>
      <c r="J99" s="426" t="s">
        <v>410</v>
      </c>
      <c r="K99" s="426" t="s">
        <v>128</v>
      </c>
      <c r="L99" s="410"/>
      <c r="M99" s="410"/>
      <c r="N99" s="411"/>
      <c r="O99" s="412"/>
      <c r="P99" s="38"/>
      <c r="Q99" s="38"/>
      <c r="R99" s="38"/>
      <c r="S99" s="38"/>
      <c r="T99" s="38"/>
      <c r="U99" s="38"/>
      <c r="V99" s="38"/>
      <c r="W99" s="38"/>
      <c r="X99" s="38"/>
      <c r="Y99" s="38"/>
      <c r="Z99" s="38"/>
    </row>
    <row r="100" spans="1:26" ht="42" customHeight="1" x14ac:dyDescent="0.3">
      <c r="A100" s="38"/>
      <c r="B100" s="371"/>
      <c r="C100" s="371"/>
      <c r="D100" s="371"/>
      <c r="E100" s="371"/>
      <c r="F100" s="371"/>
      <c r="G100" s="450" t="s">
        <v>13</v>
      </c>
      <c r="H100" s="451" t="s">
        <v>15</v>
      </c>
      <c r="I100" s="451" t="s">
        <v>537</v>
      </c>
      <c r="J100" s="371"/>
      <c r="K100" s="371"/>
      <c r="L100" s="374"/>
      <c r="M100" s="374"/>
      <c r="N100" s="374"/>
      <c r="O100" s="374"/>
      <c r="P100" s="38"/>
      <c r="Q100" s="38"/>
      <c r="R100" s="38"/>
      <c r="S100" s="38"/>
      <c r="T100" s="38"/>
      <c r="U100" s="38"/>
      <c r="V100" s="38"/>
      <c r="W100" s="38"/>
      <c r="X100" s="38"/>
      <c r="Y100" s="38"/>
      <c r="Z100" s="38"/>
    </row>
    <row r="101" spans="1:26" ht="87.75" customHeight="1" x14ac:dyDescent="0.3">
      <c r="A101" s="38"/>
      <c r="B101" s="409"/>
      <c r="C101" s="409"/>
      <c r="D101" s="405"/>
      <c r="E101" s="405"/>
      <c r="F101" s="409"/>
      <c r="G101" s="409"/>
      <c r="H101" s="409"/>
      <c r="I101" s="405"/>
      <c r="J101" s="409"/>
      <c r="K101" s="409"/>
      <c r="L101" s="375"/>
      <c r="M101" s="375"/>
      <c r="N101" s="375"/>
      <c r="O101" s="375"/>
      <c r="P101" s="38"/>
      <c r="Q101" s="38"/>
      <c r="R101" s="38"/>
      <c r="S101" s="38"/>
      <c r="T101" s="38"/>
      <c r="U101" s="38"/>
      <c r="V101" s="38"/>
      <c r="W101" s="38"/>
      <c r="X101" s="38"/>
      <c r="Y101" s="38"/>
      <c r="Z101" s="38"/>
    </row>
    <row r="102" spans="1:26" ht="75.75" customHeight="1" x14ac:dyDescent="0.3">
      <c r="A102" s="38"/>
      <c r="B102" s="378" t="str">
        <f>+LEFT(C102,3)</f>
        <v>3.1</v>
      </c>
      <c r="C102" s="395" t="s">
        <v>566</v>
      </c>
      <c r="D102" s="384" t="s">
        <v>567</v>
      </c>
      <c r="E102" s="391" t="s">
        <v>568</v>
      </c>
      <c r="F102" s="396">
        <v>3</v>
      </c>
      <c r="G102" s="167">
        <v>1</v>
      </c>
      <c r="H102" s="159" t="s">
        <v>404</v>
      </c>
      <c r="I102" s="391" t="s">
        <v>569</v>
      </c>
      <c r="J102" s="462">
        <v>3</v>
      </c>
      <c r="K102" s="457"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73">
        <f>+IF(K102="",0,IF(K102="Deficiencia de control mayor (diseño y ejecución)",4,IF(K102="Deficiencia de control (diseño o ejecución)",20,IF(K102="Oportunidad de mejora",40,60))))</f>
        <v>60</v>
      </c>
      <c r="M102" s="373">
        <v>0.28965000000000002</v>
      </c>
      <c r="N102" s="376">
        <f>+L102+M102</f>
        <v>60.289650000000002</v>
      </c>
      <c r="O102" s="377"/>
      <c r="P102" s="38"/>
      <c r="Q102" s="38"/>
      <c r="R102" s="38"/>
      <c r="S102" s="38"/>
      <c r="T102" s="38"/>
      <c r="U102" s="38"/>
      <c r="V102" s="38"/>
      <c r="W102" s="38"/>
      <c r="X102" s="38"/>
      <c r="Y102" s="38"/>
      <c r="Z102" s="38"/>
    </row>
    <row r="103" spans="1:26" ht="99.75" x14ac:dyDescent="0.3">
      <c r="A103" s="38"/>
      <c r="B103" s="379"/>
      <c r="C103" s="382"/>
      <c r="D103" s="385"/>
      <c r="E103" s="388"/>
      <c r="F103" s="388"/>
      <c r="G103" s="168">
        <v>2</v>
      </c>
      <c r="H103" s="161" t="s">
        <v>570</v>
      </c>
      <c r="I103" s="388"/>
      <c r="J103" s="463"/>
      <c r="K103" s="446"/>
      <c r="L103" s="374"/>
      <c r="M103" s="374"/>
      <c r="N103" s="374"/>
      <c r="O103" s="374"/>
      <c r="P103" s="38"/>
      <c r="Q103" s="38"/>
      <c r="R103" s="38"/>
      <c r="S103" s="38"/>
      <c r="T103" s="38"/>
      <c r="U103" s="38"/>
      <c r="V103" s="38"/>
      <c r="W103" s="38"/>
      <c r="X103" s="38"/>
      <c r="Y103" s="38"/>
      <c r="Z103" s="38"/>
    </row>
    <row r="104" spans="1:26" ht="72.75" customHeight="1" x14ac:dyDescent="0.3">
      <c r="A104" s="38"/>
      <c r="B104" s="379"/>
      <c r="C104" s="382"/>
      <c r="D104" s="385"/>
      <c r="E104" s="388"/>
      <c r="F104" s="388"/>
      <c r="G104" s="168">
        <v>3</v>
      </c>
      <c r="H104" s="161" t="s">
        <v>571</v>
      </c>
      <c r="I104" s="388"/>
      <c r="J104" s="463"/>
      <c r="K104" s="446"/>
      <c r="L104" s="374"/>
      <c r="M104" s="374"/>
      <c r="N104" s="374"/>
      <c r="O104" s="374"/>
      <c r="P104" s="38"/>
      <c r="Q104" s="38"/>
      <c r="R104" s="38"/>
      <c r="S104" s="38"/>
      <c r="T104" s="38"/>
      <c r="U104" s="38"/>
      <c r="V104" s="38"/>
      <c r="W104" s="38"/>
      <c r="X104" s="38"/>
      <c r="Y104" s="38"/>
      <c r="Z104" s="38"/>
    </row>
    <row r="105" spans="1:26" ht="147.75" customHeight="1" x14ac:dyDescent="0.3">
      <c r="A105" s="38"/>
      <c r="B105" s="379"/>
      <c r="C105" s="382"/>
      <c r="D105" s="385"/>
      <c r="E105" s="388"/>
      <c r="F105" s="388"/>
      <c r="G105" s="168">
        <v>4</v>
      </c>
      <c r="H105" s="161" t="s">
        <v>746</v>
      </c>
      <c r="I105" s="388"/>
      <c r="J105" s="463"/>
      <c r="K105" s="446"/>
      <c r="L105" s="374"/>
      <c r="M105" s="374"/>
      <c r="N105" s="374"/>
      <c r="O105" s="374"/>
      <c r="P105" s="38"/>
      <c r="Q105" s="38"/>
      <c r="R105" s="38"/>
      <c r="S105" s="38"/>
      <c r="T105" s="38"/>
      <c r="U105" s="38"/>
      <c r="V105" s="38"/>
      <c r="W105" s="38"/>
      <c r="X105" s="38"/>
      <c r="Y105" s="38"/>
      <c r="Z105" s="38"/>
    </row>
    <row r="106" spans="1:26" ht="15.75" customHeight="1" x14ac:dyDescent="0.3">
      <c r="A106" s="38"/>
      <c r="B106" s="379"/>
      <c r="C106" s="382"/>
      <c r="D106" s="385"/>
      <c r="E106" s="388"/>
      <c r="F106" s="388"/>
      <c r="G106" s="168">
        <v>5</v>
      </c>
      <c r="H106" s="161"/>
      <c r="I106" s="388"/>
      <c r="J106" s="463"/>
      <c r="K106" s="446"/>
      <c r="L106" s="374"/>
      <c r="M106" s="374"/>
      <c r="N106" s="374"/>
      <c r="O106" s="374"/>
      <c r="P106" s="38"/>
      <c r="Q106" s="38"/>
      <c r="R106" s="38"/>
      <c r="S106" s="38"/>
      <c r="T106" s="38"/>
      <c r="U106" s="38"/>
      <c r="V106" s="38"/>
      <c r="W106" s="38"/>
      <c r="X106" s="38"/>
      <c r="Y106" s="38"/>
      <c r="Z106" s="38"/>
    </row>
    <row r="107" spans="1:26" ht="15.75" customHeight="1" x14ac:dyDescent="0.3">
      <c r="A107" s="38"/>
      <c r="B107" s="379"/>
      <c r="C107" s="382"/>
      <c r="D107" s="385"/>
      <c r="E107" s="388"/>
      <c r="F107" s="388"/>
      <c r="G107" s="168">
        <v>6</v>
      </c>
      <c r="H107" s="161"/>
      <c r="I107" s="388"/>
      <c r="J107" s="463"/>
      <c r="K107" s="446"/>
      <c r="L107" s="374"/>
      <c r="M107" s="374"/>
      <c r="N107" s="374"/>
      <c r="O107" s="374"/>
      <c r="P107" s="38"/>
      <c r="Q107" s="38"/>
      <c r="R107" s="38"/>
      <c r="S107" s="38"/>
      <c r="T107" s="38"/>
      <c r="U107" s="38"/>
      <c r="V107" s="38"/>
      <c r="W107" s="38"/>
      <c r="X107" s="38"/>
      <c r="Y107" s="38"/>
      <c r="Z107" s="38"/>
    </row>
    <row r="108" spans="1:26" ht="15.75" customHeight="1" x14ac:dyDescent="0.3">
      <c r="A108" s="38"/>
      <c r="B108" s="379"/>
      <c r="C108" s="382"/>
      <c r="D108" s="385"/>
      <c r="E108" s="388"/>
      <c r="F108" s="388"/>
      <c r="G108" s="168">
        <v>7</v>
      </c>
      <c r="H108" s="161"/>
      <c r="I108" s="388"/>
      <c r="J108" s="463"/>
      <c r="K108" s="446"/>
      <c r="L108" s="374"/>
      <c r="M108" s="374"/>
      <c r="N108" s="374"/>
      <c r="O108" s="374"/>
      <c r="P108" s="38"/>
      <c r="Q108" s="38"/>
      <c r="R108" s="38"/>
      <c r="S108" s="38"/>
      <c r="T108" s="38"/>
      <c r="U108" s="38"/>
      <c r="V108" s="38"/>
      <c r="W108" s="38"/>
      <c r="X108" s="38"/>
      <c r="Y108" s="38"/>
      <c r="Z108" s="38"/>
    </row>
    <row r="109" spans="1:26" ht="41.25" customHeight="1" thickBot="1" x14ac:dyDescent="0.35">
      <c r="A109" s="38"/>
      <c r="B109" s="380"/>
      <c r="C109" s="383"/>
      <c r="D109" s="386"/>
      <c r="E109" s="389"/>
      <c r="F109" s="389"/>
      <c r="G109" s="169">
        <v>8</v>
      </c>
      <c r="H109" s="171"/>
      <c r="I109" s="389"/>
      <c r="J109" s="464"/>
      <c r="K109" s="447"/>
      <c r="L109" s="375"/>
      <c r="M109" s="375"/>
      <c r="N109" s="375"/>
      <c r="O109" s="375"/>
      <c r="P109" s="38"/>
      <c r="Q109" s="38"/>
      <c r="R109" s="38"/>
      <c r="S109" s="38"/>
      <c r="T109" s="38"/>
      <c r="U109" s="38"/>
      <c r="V109" s="38"/>
      <c r="W109" s="38"/>
      <c r="X109" s="38"/>
      <c r="Y109" s="38"/>
      <c r="Z109" s="38"/>
    </row>
    <row r="110" spans="1:26" ht="57.75" customHeight="1" x14ac:dyDescent="0.3">
      <c r="A110" s="38"/>
      <c r="B110" s="378" t="str">
        <f>+LEFT(C110,3)</f>
        <v>3.2</v>
      </c>
      <c r="C110" s="395" t="s">
        <v>405</v>
      </c>
      <c r="D110" s="384" t="s">
        <v>572</v>
      </c>
      <c r="E110" s="391" t="s">
        <v>573</v>
      </c>
      <c r="F110" s="391">
        <v>3</v>
      </c>
      <c r="G110" s="172">
        <v>1</v>
      </c>
      <c r="H110" s="173" t="s">
        <v>574</v>
      </c>
      <c r="I110" s="391" t="s">
        <v>575</v>
      </c>
      <c r="J110" s="462">
        <v>3</v>
      </c>
      <c r="K110" s="457"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73">
        <f>+IF(K110="",0,IF(K110="Deficiencia de control mayor (diseño y ejecución)",4,IF(K110="Deficiencia de control (diseño o ejecución)",20,IF(K110="Oportunidad de mejora",40,60))))</f>
        <v>60</v>
      </c>
      <c r="M110" s="373">
        <v>0.38965300000000003</v>
      </c>
      <c r="N110" s="376">
        <f>+L110+M110</f>
        <v>60.389653000000003</v>
      </c>
      <c r="O110" s="377"/>
      <c r="P110" s="38"/>
      <c r="Q110" s="38"/>
      <c r="R110" s="38"/>
      <c r="S110" s="38"/>
      <c r="T110" s="38"/>
      <c r="U110" s="38"/>
      <c r="V110" s="38"/>
      <c r="W110" s="38"/>
      <c r="X110" s="38"/>
      <c r="Y110" s="38"/>
      <c r="Z110" s="38"/>
    </row>
    <row r="111" spans="1:26" ht="44.25" customHeight="1" x14ac:dyDescent="0.3">
      <c r="A111" s="38"/>
      <c r="B111" s="379"/>
      <c r="C111" s="382"/>
      <c r="D111" s="385"/>
      <c r="E111" s="482"/>
      <c r="F111" s="482"/>
      <c r="G111" s="174">
        <v>2</v>
      </c>
      <c r="H111" s="175" t="s">
        <v>132</v>
      </c>
      <c r="I111" s="492"/>
      <c r="J111" s="463"/>
      <c r="K111" s="446"/>
      <c r="L111" s="374"/>
      <c r="M111" s="374"/>
      <c r="N111" s="374"/>
      <c r="O111" s="374"/>
      <c r="P111" s="38"/>
      <c r="Q111" s="38"/>
      <c r="R111" s="38"/>
      <c r="S111" s="38"/>
      <c r="T111" s="38"/>
      <c r="U111" s="38"/>
      <c r="V111" s="38"/>
      <c r="W111" s="38"/>
      <c r="X111" s="38"/>
      <c r="Y111" s="38"/>
      <c r="Z111" s="38"/>
    </row>
    <row r="112" spans="1:26" ht="57.75" customHeight="1" x14ac:dyDescent="0.3">
      <c r="A112" s="38"/>
      <c r="B112" s="379"/>
      <c r="C112" s="382"/>
      <c r="D112" s="385"/>
      <c r="E112" s="482"/>
      <c r="F112" s="482"/>
      <c r="G112" s="174">
        <v>3</v>
      </c>
      <c r="H112" s="176" t="s">
        <v>133</v>
      </c>
      <c r="I112" s="492"/>
      <c r="J112" s="463"/>
      <c r="K112" s="446"/>
      <c r="L112" s="374"/>
      <c r="M112" s="374"/>
      <c r="N112" s="374"/>
      <c r="O112" s="374"/>
      <c r="P112" s="38"/>
      <c r="Q112" s="38"/>
      <c r="R112" s="38"/>
      <c r="S112" s="38"/>
      <c r="T112" s="38"/>
      <c r="U112" s="38"/>
      <c r="V112" s="38"/>
      <c r="W112" s="38"/>
      <c r="X112" s="38"/>
      <c r="Y112" s="38"/>
      <c r="Z112" s="38"/>
    </row>
    <row r="113" spans="1:26" ht="15.75" customHeight="1" x14ac:dyDescent="0.3">
      <c r="A113" s="38"/>
      <c r="B113" s="379"/>
      <c r="C113" s="382"/>
      <c r="D113" s="385"/>
      <c r="E113" s="482"/>
      <c r="F113" s="482"/>
      <c r="G113" s="174">
        <v>4</v>
      </c>
      <c r="H113" s="164"/>
      <c r="I113" s="492"/>
      <c r="J113" s="463"/>
      <c r="K113" s="446"/>
      <c r="L113" s="374"/>
      <c r="M113" s="374"/>
      <c r="N113" s="374"/>
      <c r="O113" s="374"/>
      <c r="P113" s="38"/>
      <c r="Q113" s="38"/>
      <c r="R113" s="38"/>
      <c r="S113" s="38"/>
      <c r="T113" s="38"/>
      <c r="U113" s="38"/>
      <c r="V113" s="38"/>
      <c r="W113" s="38"/>
      <c r="X113" s="38"/>
      <c r="Y113" s="38"/>
      <c r="Z113" s="38"/>
    </row>
    <row r="114" spans="1:26" ht="15.75" customHeight="1" x14ac:dyDescent="0.3">
      <c r="A114" s="38"/>
      <c r="B114" s="379"/>
      <c r="C114" s="382"/>
      <c r="D114" s="385"/>
      <c r="E114" s="482"/>
      <c r="F114" s="482"/>
      <c r="G114" s="174">
        <v>5</v>
      </c>
      <c r="H114" s="164"/>
      <c r="I114" s="492"/>
      <c r="J114" s="463"/>
      <c r="K114" s="446"/>
      <c r="L114" s="374"/>
      <c r="M114" s="374"/>
      <c r="N114" s="374"/>
      <c r="O114" s="374"/>
      <c r="P114" s="38"/>
      <c r="Q114" s="38"/>
      <c r="R114" s="38"/>
      <c r="S114" s="38"/>
      <c r="T114" s="38"/>
      <c r="U114" s="38"/>
      <c r="V114" s="38"/>
      <c r="W114" s="38"/>
      <c r="X114" s="38"/>
      <c r="Y114" s="38"/>
      <c r="Z114" s="38"/>
    </row>
    <row r="115" spans="1:26" ht="15.75" customHeight="1" x14ac:dyDescent="0.3">
      <c r="A115" s="38"/>
      <c r="B115" s="379"/>
      <c r="C115" s="382"/>
      <c r="D115" s="385"/>
      <c r="E115" s="482"/>
      <c r="F115" s="482"/>
      <c r="G115" s="174">
        <v>6</v>
      </c>
      <c r="H115" s="164"/>
      <c r="I115" s="492"/>
      <c r="J115" s="463"/>
      <c r="K115" s="446"/>
      <c r="L115" s="374"/>
      <c r="M115" s="374"/>
      <c r="N115" s="374"/>
      <c r="O115" s="374"/>
      <c r="P115" s="38"/>
      <c r="Q115" s="38"/>
      <c r="R115" s="38"/>
      <c r="S115" s="38"/>
      <c r="T115" s="38"/>
      <c r="U115" s="38"/>
      <c r="V115" s="38"/>
      <c r="W115" s="38"/>
      <c r="X115" s="38"/>
      <c r="Y115" s="38"/>
      <c r="Z115" s="38"/>
    </row>
    <row r="116" spans="1:26" ht="15.75" customHeight="1" x14ac:dyDescent="0.3">
      <c r="A116" s="38"/>
      <c r="B116" s="379"/>
      <c r="C116" s="382"/>
      <c r="D116" s="385"/>
      <c r="E116" s="482"/>
      <c r="F116" s="482"/>
      <c r="G116" s="174">
        <v>7</v>
      </c>
      <c r="H116" s="164"/>
      <c r="I116" s="492"/>
      <c r="J116" s="463"/>
      <c r="K116" s="446"/>
      <c r="L116" s="374"/>
      <c r="M116" s="374"/>
      <c r="N116" s="374"/>
      <c r="O116" s="374"/>
      <c r="P116" s="38"/>
      <c r="Q116" s="38"/>
      <c r="R116" s="38"/>
      <c r="S116" s="38"/>
      <c r="T116" s="38"/>
      <c r="U116" s="38"/>
      <c r="V116" s="38"/>
      <c r="W116" s="38"/>
      <c r="X116" s="38"/>
      <c r="Y116" s="38"/>
      <c r="Z116" s="38"/>
    </row>
    <row r="117" spans="1:26" ht="15.75" customHeight="1" thickBot="1" x14ac:dyDescent="0.35">
      <c r="A117" s="38"/>
      <c r="B117" s="380"/>
      <c r="C117" s="383"/>
      <c r="D117" s="386"/>
      <c r="E117" s="483"/>
      <c r="F117" s="483"/>
      <c r="G117" s="177">
        <v>8</v>
      </c>
      <c r="H117" s="165"/>
      <c r="I117" s="493"/>
      <c r="J117" s="464"/>
      <c r="K117" s="447"/>
      <c r="L117" s="375"/>
      <c r="M117" s="375"/>
      <c r="N117" s="375"/>
      <c r="O117" s="375"/>
      <c r="P117" s="38"/>
      <c r="Q117" s="38"/>
      <c r="R117" s="38"/>
      <c r="S117" s="38"/>
      <c r="T117" s="38"/>
      <c r="U117" s="38"/>
      <c r="V117" s="38"/>
      <c r="W117" s="38"/>
      <c r="X117" s="38"/>
      <c r="Y117" s="38"/>
      <c r="Z117" s="38"/>
    </row>
    <row r="118" spans="1:26" ht="86.25" customHeight="1" x14ac:dyDescent="0.3">
      <c r="A118" s="38"/>
      <c r="B118" s="378" t="str">
        <f>+LEFT(C118,3)</f>
        <v>3.3</v>
      </c>
      <c r="C118" s="395" t="s">
        <v>406</v>
      </c>
      <c r="D118" s="384" t="s">
        <v>576</v>
      </c>
      <c r="E118" s="400" t="s">
        <v>521</v>
      </c>
      <c r="F118" s="390">
        <v>3</v>
      </c>
      <c r="G118" s="140">
        <v>1</v>
      </c>
      <c r="H118" s="159" t="s">
        <v>577</v>
      </c>
      <c r="I118" s="403" t="s">
        <v>522</v>
      </c>
      <c r="J118" s="478">
        <v>3</v>
      </c>
      <c r="K118" s="457"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73">
        <f>+IF(K118="",0,IF(K118="Deficiencia de control mayor (diseño y ejecución)",4,IF(K118="Deficiencia de control (diseño o ejecución)",20,IF(K118="Oportunidad de mejora",40,60))))</f>
        <v>60</v>
      </c>
      <c r="M118" s="373">
        <v>0.48964999999999997</v>
      </c>
      <c r="N118" s="376">
        <f>+L118+M118</f>
        <v>60.489649999999997</v>
      </c>
      <c r="O118" s="377"/>
      <c r="P118" s="38"/>
      <c r="Q118" s="38"/>
      <c r="R118" s="38"/>
      <c r="S118" s="38"/>
      <c r="T118" s="38"/>
      <c r="U118" s="38"/>
      <c r="V118" s="38"/>
      <c r="W118" s="38"/>
      <c r="X118" s="38"/>
      <c r="Y118" s="38"/>
      <c r="Z118" s="38"/>
    </row>
    <row r="119" spans="1:26" ht="21" customHeight="1" x14ac:dyDescent="0.3">
      <c r="A119" s="38"/>
      <c r="B119" s="379"/>
      <c r="C119" s="382"/>
      <c r="D119" s="385"/>
      <c r="E119" s="401"/>
      <c r="F119" s="385"/>
      <c r="G119" s="142">
        <v>2</v>
      </c>
      <c r="H119" s="145"/>
      <c r="I119" s="489"/>
      <c r="J119" s="463"/>
      <c r="K119" s="446"/>
      <c r="L119" s="374"/>
      <c r="M119" s="374"/>
      <c r="N119" s="374"/>
      <c r="O119" s="374"/>
      <c r="P119" s="38"/>
      <c r="Q119" s="38"/>
      <c r="R119" s="38"/>
      <c r="S119" s="38"/>
      <c r="T119" s="38"/>
      <c r="U119" s="38"/>
      <c r="V119" s="38"/>
      <c r="W119" s="38"/>
      <c r="X119" s="38"/>
      <c r="Y119" s="38"/>
      <c r="Z119" s="38"/>
    </row>
    <row r="120" spans="1:26" ht="21" customHeight="1" x14ac:dyDescent="0.3">
      <c r="A120" s="38"/>
      <c r="B120" s="379"/>
      <c r="C120" s="382"/>
      <c r="D120" s="385"/>
      <c r="E120" s="401"/>
      <c r="F120" s="385"/>
      <c r="G120" s="142">
        <v>3</v>
      </c>
      <c r="H120" s="145"/>
      <c r="I120" s="489"/>
      <c r="J120" s="463"/>
      <c r="K120" s="446"/>
      <c r="L120" s="374"/>
      <c r="M120" s="374"/>
      <c r="N120" s="374"/>
      <c r="O120" s="374"/>
      <c r="P120" s="38"/>
      <c r="Q120" s="38"/>
      <c r="R120" s="38"/>
      <c r="S120" s="38"/>
      <c r="T120" s="38"/>
      <c r="U120" s="38"/>
      <c r="V120" s="38"/>
      <c r="W120" s="38"/>
      <c r="X120" s="38"/>
      <c r="Y120" s="38"/>
      <c r="Z120" s="38"/>
    </row>
    <row r="121" spans="1:26" ht="21" customHeight="1" x14ac:dyDescent="0.3">
      <c r="A121" s="38"/>
      <c r="B121" s="379"/>
      <c r="C121" s="382"/>
      <c r="D121" s="385"/>
      <c r="E121" s="401"/>
      <c r="F121" s="385"/>
      <c r="G121" s="142">
        <v>4</v>
      </c>
      <c r="H121" s="145"/>
      <c r="I121" s="489"/>
      <c r="J121" s="463"/>
      <c r="K121" s="446"/>
      <c r="L121" s="374"/>
      <c r="M121" s="374"/>
      <c r="N121" s="374"/>
      <c r="O121" s="374"/>
      <c r="P121" s="38"/>
      <c r="Q121" s="38"/>
      <c r="R121" s="38"/>
      <c r="S121" s="38"/>
      <c r="T121" s="38"/>
      <c r="U121" s="38"/>
      <c r="V121" s="38"/>
      <c r="W121" s="38"/>
      <c r="X121" s="38"/>
      <c r="Y121" s="38"/>
      <c r="Z121" s="38"/>
    </row>
    <row r="122" spans="1:26" ht="21" customHeight="1" x14ac:dyDescent="0.3">
      <c r="A122" s="38"/>
      <c r="B122" s="379"/>
      <c r="C122" s="382"/>
      <c r="D122" s="385"/>
      <c r="E122" s="401"/>
      <c r="F122" s="385"/>
      <c r="G122" s="142">
        <v>5</v>
      </c>
      <c r="H122" s="145"/>
      <c r="I122" s="489"/>
      <c r="J122" s="463"/>
      <c r="K122" s="446"/>
      <c r="L122" s="374"/>
      <c r="M122" s="374"/>
      <c r="N122" s="374"/>
      <c r="O122" s="374"/>
      <c r="P122" s="38"/>
      <c r="Q122" s="38"/>
      <c r="R122" s="38"/>
      <c r="S122" s="38"/>
      <c r="T122" s="38"/>
      <c r="U122" s="38"/>
      <c r="V122" s="38"/>
      <c r="W122" s="38"/>
      <c r="X122" s="38"/>
      <c r="Y122" s="38"/>
      <c r="Z122" s="38"/>
    </row>
    <row r="123" spans="1:26" ht="21" customHeight="1" x14ac:dyDescent="0.3">
      <c r="A123" s="38"/>
      <c r="B123" s="379"/>
      <c r="C123" s="382"/>
      <c r="D123" s="385"/>
      <c r="E123" s="401"/>
      <c r="F123" s="385"/>
      <c r="G123" s="142">
        <v>6</v>
      </c>
      <c r="H123" s="145"/>
      <c r="I123" s="489"/>
      <c r="J123" s="463"/>
      <c r="K123" s="446"/>
      <c r="L123" s="374"/>
      <c r="M123" s="374"/>
      <c r="N123" s="374"/>
      <c r="O123" s="374"/>
      <c r="P123" s="38"/>
      <c r="Q123" s="38"/>
      <c r="R123" s="38"/>
      <c r="S123" s="38"/>
      <c r="T123" s="38"/>
      <c r="U123" s="38"/>
      <c r="V123" s="38"/>
      <c r="W123" s="38"/>
      <c r="X123" s="38"/>
      <c r="Y123" s="38"/>
      <c r="Z123" s="38"/>
    </row>
    <row r="124" spans="1:26" ht="21" customHeight="1" x14ac:dyDescent="0.3">
      <c r="A124" s="38"/>
      <c r="B124" s="379"/>
      <c r="C124" s="382"/>
      <c r="D124" s="385"/>
      <c r="E124" s="401"/>
      <c r="F124" s="385"/>
      <c r="G124" s="142">
        <v>7</v>
      </c>
      <c r="H124" s="145"/>
      <c r="I124" s="489"/>
      <c r="J124" s="463"/>
      <c r="K124" s="446"/>
      <c r="L124" s="374"/>
      <c r="M124" s="374"/>
      <c r="N124" s="374"/>
      <c r="O124" s="374"/>
      <c r="P124" s="38"/>
      <c r="Q124" s="38"/>
      <c r="R124" s="38"/>
      <c r="S124" s="38"/>
      <c r="T124" s="38"/>
      <c r="U124" s="38"/>
      <c r="V124" s="38"/>
      <c r="W124" s="38"/>
      <c r="X124" s="38"/>
      <c r="Y124" s="38"/>
      <c r="Z124" s="38"/>
    </row>
    <row r="125" spans="1:26" ht="21" customHeight="1" thickBot="1" x14ac:dyDescent="0.35">
      <c r="A125" s="38"/>
      <c r="B125" s="380"/>
      <c r="C125" s="383"/>
      <c r="D125" s="386"/>
      <c r="E125" s="402"/>
      <c r="F125" s="386"/>
      <c r="G125" s="143">
        <v>8</v>
      </c>
      <c r="H125" s="147"/>
      <c r="I125" s="490"/>
      <c r="J125" s="464"/>
      <c r="K125" s="447"/>
      <c r="L125" s="375"/>
      <c r="M125" s="375"/>
      <c r="N125" s="375"/>
      <c r="O125" s="375"/>
      <c r="P125" s="38"/>
      <c r="Q125" s="38"/>
      <c r="R125" s="38"/>
      <c r="S125" s="38"/>
      <c r="T125" s="38"/>
      <c r="U125" s="38"/>
      <c r="V125" s="38"/>
      <c r="W125" s="38"/>
      <c r="X125" s="38"/>
      <c r="Y125" s="38"/>
      <c r="Z125" s="38"/>
    </row>
    <row r="126" spans="1:26" ht="27.75" customHeight="1" x14ac:dyDescent="0.3">
      <c r="A126" s="38"/>
      <c r="B126" s="417"/>
      <c r="C126" s="420" t="s">
        <v>134</v>
      </c>
      <c r="D126" s="421" t="s">
        <v>8</v>
      </c>
      <c r="E126" s="422" t="s">
        <v>135</v>
      </c>
      <c r="F126" s="408" t="s">
        <v>136</v>
      </c>
      <c r="G126" s="423" t="s">
        <v>112</v>
      </c>
      <c r="H126" s="332"/>
      <c r="I126" s="424"/>
      <c r="J126" s="408" t="s">
        <v>137</v>
      </c>
      <c r="K126" s="494" t="s">
        <v>128</v>
      </c>
      <c r="L126" s="410"/>
      <c r="M126" s="410"/>
      <c r="N126" s="411"/>
      <c r="O126" s="412"/>
      <c r="P126" s="38"/>
      <c r="Q126" s="38"/>
      <c r="R126" s="38"/>
      <c r="S126" s="38"/>
      <c r="T126" s="38"/>
      <c r="U126" s="38"/>
      <c r="V126" s="38"/>
      <c r="W126" s="38"/>
      <c r="X126" s="38"/>
      <c r="Y126" s="38"/>
      <c r="Z126" s="38"/>
    </row>
    <row r="127" spans="1:26" ht="66" customHeight="1" x14ac:dyDescent="0.3">
      <c r="A127" s="38"/>
      <c r="B127" s="418"/>
      <c r="C127" s="418"/>
      <c r="D127" s="371"/>
      <c r="E127" s="371"/>
      <c r="F127" s="371"/>
      <c r="G127" s="425" t="s">
        <v>13</v>
      </c>
      <c r="H127" s="421" t="s">
        <v>15</v>
      </c>
      <c r="I127" s="421" t="s">
        <v>537</v>
      </c>
      <c r="J127" s="371"/>
      <c r="K127" s="371"/>
      <c r="L127" s="374"/>
      <c r="M127" s="374"/>
      <c r="N127" s="374"/>
      <c r="O127" s="374"/>
      <c r="P127" s="38"/>
      <c r="Q127" s="38"/>
      <c r="R127" s="38"/>
      <c r="S127" s="38"/>
      <c r="T127" s="38"/>
      <c r="U127" s="38"/>
      <c r="V127" s="38"/>
      <c r="W127" s="38"/>
      <c r="X127" s="38"/>
      <c r="Y127" s="38"/>
      <c r="Z127" s="38"/>
    </row>
    <row r="128" spans="1:26" ht="14.25" customHeight="1" x14ac:dyDescent="0.3">
      <c r="A128" s="38"/>
      <c r="B128" s="419"/>
      <c r="C128" s="419"/>
      <c r="D128" s="405"/>
      <c r="E128" s="405"/>
      <c r="F128" s="409"/>
      <c r="G128" s="409"/>
      <c r="H128" s="409"/>
      <c r="I128" s="405"/>
      <c r="J128" s="409"/>
      <c r="K128" s="409"/>
      <c r="L128" s="375"/>
      <c r="M128" s="375"/>
      <c r="N128" s="375"/>
      <c r="O128" s="375"/>
      <c r="P128" s="38"/>
      <c r="Q128" s="38"/>
      <c r="R128" s="38"/>
      <c r="S128" s="38"/>
      <c r="T128" s="38"/>
      <c r="U128" s="38"/>
      <c r="V128" s="38"/>
      <c r="W128" s="38"/>
      <c r="X128" s="38"/>
      <c r="Y128" s="38"/>
      <c r="Z128" s="38"/>
    </row>
    <row r="129" spans="1:26" ht="34.5" customHeight="1" x14ac:dyDescent="0.3">
      <c r="A129" s="38"/>
      <c r="B129" s="378" t="str">
        <f>+LEFT(C129,3)</f>
        <v>4.1</v>
      </c>
      <c r="C129" s="395" t="s">
        <v>138</v>
      </c>
      <c r="D129" s="384" t="s">
        <v>578</v>
      </c>
      <c r="E129" s="391" t="s">
        <v>579</v>
      </c>
      <c r="F129" s="390">
        <v>3</v>
      </c>
      <c r="G129" s="140">
        <v>1</v>
      </c>
      <c r="H129" s="141" t="s">
        <v>139</v>
      </c>
      <c r="I129" s="403" t="s">
        <v>580</v>
      </c>
      <c r="J129" s="392">
        <v>3</v>
      </c>
      <c r="K129" s="397"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73">
        <f>+IF(K129="",0,IF(K129="Deficiencia de control mayor (diseño y ejecución)",4,IF(K129="Deficiencia de control (diseño o ejecución)",20,IF(K129="Oportunidad de mejora",40,60))))</f>
        <v>60</v>
      </c>
      <c r="M129" s="373">
        <v>0.58965000000000001</v>
      </c>
      <c r="N129" s="376">
        <f>+L129+M129</f>
        <v>60.589649999999999</v>
      </c>
      <c r="O129" s="377"/>
      <c r="P129" s="38"/>
      <c r="Q129" s="38"/>
      <c r="R129" s="38"/>
      <c r="S129" s="38"/>
      <c r="T129" s="38"/>
      <c r="U129" s="38"/>
      <c r="V129" s="38"/>
      <c r="W129" s="38"/>
      <c r="X129" s="38"/>
      <c r="Y129" s="38"/>
      <c r="Z129" s="38"/>
    </row>
    <row r="130" spans="1:26" ht="84" customHeight="1" x14ac:dyDescent="0.3">
      <c r="A130" s="38"/>
      <c r="B130" s="379"/>
      <c r="C130" s="382"/>
      <c r="D130" s="385"/>
      <c r="E130" s="388"/>
      <c r="F130" s="385"/>
      <c r="G130" s="142">
        <v>2</v>
      </c>
      <c r="H130" s="139" t="s">
        <v>140</v>
      </c>
      <c r="I130" s="489"/>
      <c r="J130" s="393"/>
      <c r="K130" s="371"/>
      <c r="L130" s="374"/>
      <c r="M130" s="374"/>
      <c r="N130" s="374"/>
      <c r="O130" s="374"/>
      <c r="P130" s="38"/>
      <c r="Q130" s="38"/>
      <c r="R130" s="38"/>
      <c r="S130" s="38"/>
      <c r="T130" s="38"/>
      <c r="U130" s="38"/>
      <c r="V130" s="38"/>
      <c r="W130" s="38"/>
      <c r="X130" s="38"/>
      <c r="Y130" s="38"/>
      <c r="Z130" s="38"/>
    </row>
    <row r="131" spans="1:26" ht="29.25" customHeight="1" x14ac:dyDescent="0.3">
      <c r="A131" s="38"/>
      <c r="B131" s="379"/>
      <c r="C131" s="382"/>
      <c r="D131" s="385"/>
      <c r="E131" s="388"/>
      <c r="F131" s="385"/>
      <c r="G131" s="142">
        <v>3</v>
      </c>
      <c r="H131" s="139" t="s">
        <v>141</v>
      </c>
      <c r="I131" s="489"/>
      <c r="J131" s="393"/>
      <c r="K131" s="371"/>
      <c r="L131" s="374"/>
      <c r="M131" s="374"/>
      <c r="N131" s="374"/>
      <c r="O131" s="374"/>
      <c r="P131" s="38"/>
      <c r="Q131" s="38"/>
      <c r="R131" s="38"/>
      <c r="S131" s="38"/>
      <c r="T131" s="38"/>
      <c r="U131" s="38"/>
      <c r="V131" s="38"/>
      <c r="W131" s="38"/>
      <c r="X131" s="38"/>
      <c r="Y131" s="38"/>
      <c r="Z131" s="38"/>
    </row>
    <row r="132" spans="1:26" ht="26.25" customHeight="1" x14ac:dyDescent="0.3">
      <c r="A132" s="38"/>
      <c r="B132" s="379"/>
      <c r="C132" s="382"/>
      <c r="D132" s="385"/>
      <c r="E132" s="388"/>
      <c r="F132" s="385"/>
      <c r="G132" s="142">
        <v>4</v>
      </c>
      <c r="H132" s="139" t="s">
        <v>142</v>
      </c>
      <c r="I132" s="489"/>
      <c r="J132" s="393"/>
      <c r="K132" s="371"/>
      <c r="L132" s="374"/>
      <c r="M132" s="374"/>
      <c r="N132" s="374"/>
      <c r="O132" s="374"/>
      <c r="P132" s="38"/>
      <c r="Q132" s="38"/>
      <c r="R132" s="38"/>
      <c r="S132" s="38"/>
      <c r="T132" s="38"/>
      <c r="U132" s="38"/>
      <c r="V132" s="38"/>
      <c r="W132" s="38"/>
      <c r="X132" s="38"/>
      <c r="Y132" s="38"/>
      <c r="Z132" s="38"/>
    </row>
    <row r="133" spans="1:26" ht="25.5" customHeight="1" x14ac:dyDescent="0.3">
      <c r="A133" s="38"/>
      <c r="B133" s="379"/>
      <c r="C133" s="382"/>
      <c r="D133" s="385"/>
      <c r="E133" s="388"/>
      <c r="F133" s="385"/>
      <c r="G133" s="142">
        <v>5</v>
      </c>
      <c r="H133" s="139" t="s">
        <v>143</v>
      </c>
      <c r="I133" s="489"/>
      <c r="J133" s="393"/>
      <c r="K133" s="371"/>
      <c r="L133" s="374"/>
      <c r="M133" s="374"/>
      <c r="N133" s="374"/>
      <c r="O133" s="374"/>
      <c r="P133" s="38"/>
      <c r="Q133" s="38"/>
      <c r="R133" s="38"/>
      <c r="S133" s="38"/>
      <c r="T133" s="38"/>
      <c r="U133" s="38"/>
      <c r="V133" s="38"/>
      <c r="W133" s="38"/>
      <c r="X133" s="38"/>
      <c r="Y133" s="38"/>
      <c r="Z133" s="38"/>
    </row>
    <row r="134" spans="1:26" ht="63" customHeight="1" x14ac:dyDescent="0.3">
      <c r="A134" s="38"/>
      <c r="B134" s="379"/>
      <c r="C134" s="382"/>
      <c r="D134" s="385"/>
      <c r="E134" s="388"/>
      <c r="F134" s="385"/>
      <c r="G134" s="142">
        <v>6</v>
      </c>
      <c r="H134" s="139" t="s">
        <v>144</v>
      </c>
      <c r="I134" s="489"/>
      <c r="J134" s="393"/>
      <c r="K134" s="371"/>
      <c r="L134" s="374"/>
      <c r="M134" s="374"/>
      <c r="N134" s="374"/>
      <c r="O134" s="374"/>
      <c r="P134" s="38"/>
      <c r="Q134" s="38"/>
      <c r="R134" s="38"/>
      <c r="S134" s="38"/>
      <c r="T134" s="38"/>
      <c r="U134" s="38"/>
      <c r="V134" s="38"/>
      <c r="W134" s="38"/>
      <c r="X134" s="38"/>
      <c r="Y134" s="38"/>
      <c r="Z134" s="38"/>
    </row>
    <row r="135" spans="1:26" ht="26.25" customHeight="1" x14ac:dyDescent="0.3">
      <c r="A135" s="38"/>
      <c r="B135" s="379"/>
      <c r="C135" s="382"/>
      <c r="D135" s="385"/>
      <c r="E135" s="388"/>
      <c r="F135" s="385"/>
      <c r="G135" s="142">
        <v>7</v>
      </c>
      <c r="H135" s="139" t="s">
        <v>145</v>
      </c>
      <c r="I135" s="489"/>
      <c r="J135" s="393"/>
      <c r="K135" s="371"/>
      <c r="L135" s="374"/>
      <c r="M135" s="374"/>
      <c r="N135" s="374"/>
      <c r="O135" s="374"/>
      <c r="P135" s="38"/>
      <c r="Q135" s="38"/>
      <c r="R135" s="38"/>
      <c r="S135" s="38"/>
      <c r="T135" s="38"/>
      <c r="U135" s="38"/>
      <c r="V135" s="38"/>
      <c r="W135" s="38"/>
      <c r="X135" s="38"/>
      <c r="Y135" s="38"/>
      <c r="Z135" s="38"/>
    </row>
    <row r="136" spans="1:26" ht="43.5" customHeight="1" thickBot="1" x14ac:dyDescent="0.35">
      <c r="A136" s="38"/>
      <c r="B136" s="380"/>
      <c r="C136" s="383"/>
      <c r="D136" s="386"/>
      <c r="E136" s="389"/>
      <c r="F136" s="386"/>
      <c r="G136" s="143">
        <v>8</v>
      </c>
      <c r="H136" s="144" t="s">
        <v>146</v>
      </c>
      <c r="I136" s="490"/>
      <c r="J136" s="394"/>
      <c r="K136" s="372"/>
      <c r="L136" s="375"/>
      <c r="M136" s="375"/>
      <c r="N136" s="375"/>
      <c r="O136" s="375"/>
      <c r="P136" s="38"/>
      <c r="Q136" s="38"/>
      <c r="R136" s="38"/>
      <c r="S136" s="38"/>
      <c r="T136" s="38"/>
      <c r="U136" s="38"/>
      <c r="V136" s="38"/>
      <c r="W136" s="38"/>
      <c r="X136" s="38"/>
      <c r="Y136" s="38"/>
      <c r="Z136" s="38"/>
    </row>
    <row r="137" spans="1:26" ht="76.5" customHeight="1" x14ac:dyDescent="0.3">
      <c r="A137" s="38"/>
      <c r="B137" s="378" t="str">
        <f>+LEFT(C137,3)</f>
        <v>4.2</v>
      </c>
      <c r="C137" s="395" t="s">
        <v>147</v>
      </c>
      <c r="D137" s="384" t="s">
        <v>578</v>
      </c>
      <c r="E137" s="403" t="s">
        <v>581</v>
      </c>
      <c r="F137" s="390">
        <v>3</v>
      </c>
      <c r="G137" s="140">
        <v>1</v>
      </c>
      <c r="H137" s="141" t="s">
        <v>582</v>
      </c>
      <c r="I137" s="403" t="s">
        <v>583</v>
      </c>
      <c r="J137" s="404">
        <v>3</v>
      </c>
      <c r="K137" s="397"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73">
        <f>+IF(K137="",0,IF(K137="Deficiencia de control mayor (diseño y ejecución)",4,IF(K137="Deficiencia de control (diseño o ejecución)",20,IF(K137="Oportunidad de mejora",40,60))))</f>
        <v>60</v>
      </c>
      <c r="M137" s="373">
        <v>0.68964999999999999</v>
      </c>
      <c r="N137" s="376">
        <f>+L137+M137</f>
        <v>60.68965</v>
      </c>
      <c r="O137" s="377"/>
      <c r="P137" s="38"/>
      <c r="Q137" s="38"/>
      <c r="R137" s="38"/>
      <c r="S137" s="38"/>
      <c r="T137" s="38"/>
      <c r="U137" s="38"/>
      <c r="V137" s="38"/>
      <c r="W137" s="38"/>
      <c r="X137" s="38"/>
      <c r="Y137" s="38"/>
      <c r="Z137" s="38"/>
    </row>
    <row r="138" spans="1:26" ht="46.5" customHeight="1" x14ac:dyDescent="0.3">
      <c r="A138" s="38"/>
      <c r="B138" s="379"/>
      <c r="C138" s="382"/>
      <c r="D138" s="385"/>
      <c r="E138" s="401"/>
      <c r="F138" s="385"/>
      <c r="G138" s="142">
        <v>2</v>
      </c>
      <c r="H138" s="139" t="s">
        <v>148</v>
      </c>
      <c r="I138" s="495"/>
      <c r="J138" s="393"/>
      <c r="K138" s="371"/>
      <c r="L138" s="374"/>
      <c r="M138" s="374"/>
      <c r="N138" s="374"/>
      <c r="O138" s="374"/>
      <c r="P138" s="38"/>
      <c r="Q138" s="38"/>
      <c r="R138" s="38"/>
      <c r="S138" s="38"/>
      <c r="T138" s="38"/>
      <c r="U138" s="38"/>
      <c r="V138" s="38"/>
      <c r="W138" s="38"/>
      <c r="X138" s="38"/>
      <c r="Y138" s="38"/>
      <c r="Z138" s="38"/>
    </row>
    <row r="139" spans="1:26" ht="43.5" customHeight="1" x14ac:dyDescent="0.3">
      <c r="A139" s="38"/>
      <c r="B139" s="379"/>
      <c r="C139" s="382"/>
      <c r="D139" s="385"/>
      <c r="E139" s="401"/>
      <c r="F139" s="385"/>
      <c r="G139" s="142">
        <v>3</v>
      </c>
      <c r="H139" s="139" t="s">
        <v>149</v>
      </c>
      <c r="I139" s="495"/>
      <c r="J139" s="393"/>
      <c r="K139" s="371"/>
      <c r="L139" s="374"/>
      <c r="M139" s="374"/>
      <c r="N139" s="374"/>
      <c r="O139" s="374"/>
      <c r="P139" s="38"/>
      <c r="Q139" s="38"/>
      <c r="R139" s="38"/>
      <c r="S139" s="38"/>
      <c r="T139" s="38"/>
      <c r="U139" s="38"/>
      <c r="V139" s="38"/>
      <c r="W139" s="38"/>
      <c r="X139" s="38"/>
      <c r="Y139" s="38"/>
      <c r="Z139" s="38"/>
    </row>
    <row r="140" spans="1:26" ht="21" customHeight="1" x14ac:dyDescent="0.3">
      <c r="A140" s="38"/>
      <c r="B140" s="379"/>
      <c r="C140" s="382"/>
      <c r="D140" s="385"/>
      <c r="E140" s="401"/>
      <c r="F140" s="385"/>
      <c r="G140" s="142">
        <v>4</v>
      </c>
      <c r="H140" s="139"/>
      <c r="I140" s="495"/>
      <c r="J140" s="393"/>
      <c r="K140" s="371"/>
      <c r="L140" s="374"/>
      <c r="M140" s="374"/>
      <c r="N140" s="374"/>
      <c r="O140" s="374"/>
      <c r="P140" s="38"/>
      <c r="Q140" s="38"/>
      <c r="R140" s="38"/>
      <c r="S140" s="38"/>
      <c r="T140" s="38"/>
      <c r="U140" s="38"/>
      <c r="V140" s="38"/>
      <c r="W140" s="38"/>
      <c r="X140" s="38"/>
      <c r="Y140" s="38"/>
      <c r="Z140" s="38"/>
    </row>
    <row r="141" spans="1:26" ht="21" customHeight="1" x14ac:dyDescent="0.3">
      <c r="A141" s="38"/>
      <c r="B141" s="379"/>
      <c r="C141" s="382"/>
      <c r="D141" s="385"/>
      <c r="E141" s="401"/>
      <c r="F141" s="385"/>
      <c r="G141" s="142">
        <v>5</v>
      </c>
      <c r="H141" s="139"/>
      <c r="I141" s="495"/>
      <c r="J141" s="393"/>
      <c r="K141" s="371"/>
      <c r="L141" s="374"/>
      <c r="M141" s="374"/>
      <c r="N141" s="374"/>
      <c r="O141" s="374"/>
      <c r="P141" s="38"/>
      <c r="Q141" s="38"/>
      <c r="R141" s="38"/>
      <c r="S141" s="38"/>
      <c r="T141" s="38"/>
      <c r="U141" s="38"/>
      <c r="V141" s="38"/>
      <c r="W141" s="38"/>
      <c r="X141" s="38"/>
      <c r="Y141" s="38"/>
      <c r="Z141" s="38"/>
    </row>
    <row r="142" spans="1:26" ht="21" customHeight="1" x14ac:dyDescent="0.3">
      <c r="A142" s="38"/>
      <c r="B142" s="379"/>
      <c r="C142" s="382"/>
      <c r="D142" s="385"/>
      <c r="E142" s="401"/>
      <c r="F142" s="385"/>
      <c r="G142" s="142">
        <v>6</v>
      </c>
      <c r="H142" s="139"/>
      <c r="I142" s="495"/>
      <c r="J142" s="393"/>
      <c r="K142" s="371"/>
      <c r="L142" s="374"/>
      <c r="M142" s="374"/>
      <c r="N142" s="374"/>
      <c r="O142" s="374"/>
      <c r="P142" s="38"/>
      <c r="Q142" s="38"/>
      <c r="R142" s="38"/>
      <c r="S142" s="38"/>
      <c r="T142" s="38"/>
      <c r="U142" s="38"/>
      <c r="V142" s="38"/>
      <c r="W142" s="38"/>
      <c r="X142" s="38"/>
      <c r="Y142" s="38"/>
      <c r="Z142" s="38"/>
    </row>
    <row r="143" spans="1:26" ht="21" customHeight="1" x14ac:dyDescent="0.3">
      <c r="A143" s="38"/>
      <c r="B143" s="379"/>
      <c r="C143" s="382"/>
      <c r="D143" s="385"/>
      <c r="E143" s="401"/>
      <c r="F143" s="385"/>
      <c r="G143" s="142">
        <v>7</v>
      </c>
      <c r="H143" s="139"/>
      <c r="I143" s="495"/>
      <c r="J143" s="393"/>
      <c r="K143" s="371"/>
      <c r="L143" s="374"/>
      <c r="M143" s="374"/>
      <c r="N143" s="374"/>
      <c r="O143" s="374"/>
      <c r="P143" s="38"/>
      <c r="Q143" s="38"/>
      <c r="R143" s="38"/>
      <c r="S143" s="38"/>
      <c r="T143" s="38"/>
      <c r="U143" s="38"/>
      <c r="V143" s="38"/>
      <c r="W143" s="38"/>
      <c r="X143" s="38"/>
      <c r="Y143" s="38"/>
      <c r="Z143" s="38"/>
    </row>
    <row r="144" spans="1:26" ht="55.5" customHeight="1" thickBot="1" x14ac:dyDescent="0.35">
      <c r="A144" s="38"/>
      <c r="B144" s="380"/>
      <c r="C144" s="383"/>
      <c r="D144" s="386"/>
      <c r="E144" s="402"/>
      <c r="F144" s="386"/>
      <c r="G144" s="143">
        <v>8</v>
      </c>
      <c r="H144" s="144"/>
      <c r="I144" s="496"/>
      <c r="J144" s="394"/>
      <c r="K144" s="372"/>
      <c r="L144" s="375"/>
      <c r="M144" s="375"/>
      <c r="N144" s="375"/>
      <c r="O144" s="375"/>
      <c r="P144" s="38"/>
      <c r="Q144" s="38"/>
      <c r="R144" s="38"/>
      <c r="S144" s="38"/>
      <c r="T144" s="38"/>
      <c r="U144" s="38"/>
      <c r="V144" s="38"/>
      <c r="W144" s="38"/>
      <c r="X144" s="38"/>
      <c r="Y144" s="38"/>
      <c r="Z144" s="38"/>
    </row>
    <row r="145" spans="1:26" ht="52.5" customHeight="1" x14ac:dyDescent="0.3">
      <c r="A145" s="38"/>
      <c r="B145" s="378" t="str">
        <f>+LEFT(C145,3)</f>
        <v>4.3</v>
      </c>
      <c r="C145" s="395" t="s">
        <v>150</v>
      </c>
      <c r="D145" s="384" t="s">
        <v>578</v>
      </c>
      <c r="E145" s="400" t="s">
        <v>584</v>
      </c>
      <c r="F145" s="390">
        <v>3</v>
      </c>
      <c r="G145" s="140">
        <v>1</v>
      </c>
      <c r="H145" s="141" t="s">
        <v>139</v>
      </c>
      <c r="I145" s="403" t="s">
        <v>523</v>
      </c>
      <c r="J145" s="392">
        <v>3</v>
      </c>
      <c r="K145" s="397"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73">
        <f>+IF(K145="",0,IF(K145="Deficiencia de control mayor (diseño y ejecución)",4,IF(K145="Deficiencia de control (diseño o ejecución)",20,IF(K145="Oportunidad de mejora",40,60))))</f>
        <v>60</v>
      </c>
      <c r="M145" s="373">
        <v>0.78964999999999996</v>
      </c>
      <c r="N145" s="376">
        <f>+L145+M145</f>
        <v>60.789650000000002</v>
      </c>
      <c r="O145" s="377"/>
      <c r="P145" s="38"/>
      <c r="Q145" s="38"/>
      <c r="R145" s="38"/>
      <c r="S145" s="38"/>
      <c r="T145" s="38"/>
      <c r="U145" s="38"/>
      <c r="V145" s="38"/>
      <c r="W145" s="38"/>
      <c r="X145" s="38"/>
      <c r="Y145" s="38"/>
      <c r="Z145" s="38"/>
    </row>
    <row r="146" spans="1:26" ht="60" customHeight="1" x14ac:dyDescent="0.3">
      <c r="A146" s="38"/>
      <c r="B146" s="379"/>
      <c r="C146" s="382"/>
      <c r="D146" s="385"/>
      <c r="E146" s="401"/>
      <c r="F146" s="385"/>
      <c r="G146" s="142">
        <v>2</v>
      </c>
      <c r="H146" s="139" t="s">
        <v>140</v>
      </c>
      <c r="I146" s="401"/>
      <c r="J146" s="393"/>
      <c r="K146" s="371"/>
      <c r="L146" s="374"/>
      <c r="M146" s="374"/>
      <c r="N146" s="374"/>
      <c r="O146" s="374"/>
      <c r="P146" s="38"/>
      <c r="Q146" s="38"/>
      <c r="R146" s="38"/>
      <c r="S146" s="38"/>
      <c r="T146" s="38"/>
      <c r="U146" s="38"/>
      <c r="V146" s="38"/>
      <c r="W146" s="38"/>
      <c r="X146" s="38"/>
      <c r="Y146" s="38"/>
      <c r="Z146" s="38"/>
    </row>
    <row r="147" spans="1:26" ht="21" customHeight="1" x14ac:dyDescent="0.3">
      <c r="A147" s="38"/>
      <c r="B147" s="379"/>
      <c r="C147" s="382"/>
      <c r="D147" s="385"/>
      <c r="E147" s="401"/>
      <c r="F147" s="385"/>
      <c r="G147" s="142">
        <v>3</v>
      </c>
      <c r="H147" s="139" t="s">
        <v>141</v>
      </c>
      <c r="I147" s="401"/>
      <c r="J147" s="393"/>
      <c r="K147" s="371"/>
      <c r="L147" s="374"/>
      <c r="M147" s="374"/>
      <c r="N147" s="374"/>
      <c r="O147" s="374"/>
      <c r="P147" s="38"/>
      <c r="Q147" s="38"/>
      <c r="R147" s="38"/>
      <c r="S147" s="38"/>
      <c r="T147" s="38"/>
      <c r="U147" s="38"/>
      <c r="V147" s="38"/>
      <c r="W147" s="38"/>
      <c r="X147" s="38"/>
      <c r="Y147" s="38"/>
      <c r="Z147" s="38"/>
    </row>
    <row r="148" spans="1:26" ht="21" customHeight="1" x14ac:dyDescent="0.3">
      <c r="A148" s="38"/>
      <c r="B148" s="379"/>
      <c r="C148" s="382"/>
      <c r="D148" s="385"/>
      <c r="E148" s="401"/>
      <c r="F148" s="385"/>
      <c r="G148" s="142">
        <v>4</v>
      </c>
      <c r="H148" s="139" t="s">
        <v>142</v>
      </c>
      <c r="I148" s="401"/>
      <c r="J148" s="393"/>
      <c r="K148" s="371"/>
      <c r="L148" s="374"/>
      <c r="M148" s="374"/>
      <c r="N148" s="374"/>
      <c r="O148" s="374"/>
      <c r="P148" s="38"/>
      <c r="Q148" s="38"/>
      <c r="R148" s="38"/>
      <c r="S148" s="38"/>
      <c r="T148" s="38"/>
      <c r="U148" s="38"/>
      <c r="V148" s="38"/>
      <c r="W148" s="38"/>
      <c r="X148" s="38"/>
      <c r="Y148" s="38"/>
      <c r="Z148" s="38"/>
    </row>
    <row r="149" spans="1:26" ht="21" customHeight="1" x14ac:dyDescent="0.3">
      <c r="A149" s="38"/>
      <c r="B149" s="379"/>
      <c r="C149" s="382"/>
      <c r="D149" s="385"/>
      <c r="E149" s="401"/>
      <c r="F149" s="385"/>
      <c r="G149" s="142">
        <v>5</v>
      </c>
      <c r="H149" s="139" t="s">
        <v>143</v>
      </c>
      <c r="I149" s="401"/>
      <c r="J149" s="393"/>
      <c r="K149" s="371"/>
      <c r="L149" s="374"/>
      <c r="M149" s="374"/>
      <c r="N149" s="374"/>
      <c r="O149" s="374"/>
      <c r="P149" s="38"/>
      <c r="Q149" s="38"/>
      <c r="R149" s="38"/>
      <c r="S149" s="38"/>
      <c r="T149" s="38"/>
      <c r="U149" s="38"/>
      <c r="V149" s="38"/>
      <c r="W149" s="38"/>
      <c r="X149" s="38"/>
      <c r="Y149" s="38"/>
      <c r="Z149" s="38"/>
    </row>
    <row r="150" spans="1:26" ht="72" customHeight="1" x14ac:dyDescent="0.3">
      <c r="A150" s="38"/>
      <c r="B150" s="379"/>
      <c r="C150" s="382"/>
      <c r="D150" s="385"/>
      <c r="E150" s="401"/>
      <c r="F150" s="385"/>
      <c r="G150" s="142">
        <v>6</v>
      </c>
      <c r="H150" s="139" t="s">
        <v>144</v>
      </c>
      <c r="I150" s="401"/>
      <c r="J150" s="393"/>
      <c r="K150" s="371"/>
      <c r="L150" s="374"/>
      <c r="M150" s="374"/>
      <c r="N150" s="374"/>
      <c r="O150" s="374"/>
      <c r="P150" s="38"/>
      <c r="Q150" s="38"/>
      <c r="R150" s="38"/>
      <c r="S150" s="38"/>
      <c r="T150" s="38"/>
      <c r="U150" s="38"/>
      <c r="V150" s="38"/>
      <c r="W150" s="38"/>
      <c r="X150" s="38"/>
      <c r="Y150" s="38"/>
      <c r="Z150" s="38"/>
    </row>
    <row r="151" spans="1:26" ht="45" customHeight="1" thickBot="1" x14ac:dyDescent="0.35">
      <c r="A151" s="38"/>
      <c r="B151" s="379"/>
      <c r="C151" s="382"/>
      <c r="D151" s="385"/>
      <c r="E151" s="401"/>
      <c r="F151" s="385"/>
      <c r="G151" s="142">
        <v>7</v>
      </c>
      <c r="H151" s="139" t="s">
        <v>145</v>
      </c>
      <c r="I151" s="401"/>
      <c r="J151" s="393"/>
      <c r="K151" s="371"/>
      <c r="L151" s="374"/>
      <c r="M151" s="374"/>
      <c r="N151" s="374"/>
      <c r="O151" s="374"/>
      <c r="P151" s="38"/>
      <c r="Q151" s="38"/>
      <c r="R151" s="38"/>
      <c r="S151" s="38"/>
      <c r="T151" s="38"/>
      <c r="U151" s="38"/>
      <c r="V151" s="38"/>
      <c r="W151" s="38"/>
      <c r="X151" s="38"/>
      <c r="Y151" s="38"/>
      <c r="Z151" s="38"/>
    </row>
    <row r="152" spans="1:26" ht="17.25" hidden="1" customHeight="1" thickBot="1" x14ac:dyDescent="0.35">
      <c r="A152" s="38"/>
      <c r="B152" s="380"/>
      <c r="C152" s="383"/>
      <c r="D152" s="386"/>
      <c r="E152" s="402"/>
      <c r="F152" s="386"/>
      <c r="G152" s="143">
        <v>8</v>
      </c>
      <c r="H152" s="144" t="s">
        <v>146</v>
      </c>
      <c r="I152" s="402"/>
      <c r="J152" s="394"/>
      <c r="K152" s="372"/>
      <c r="L152" s="375"/>
      <c r="M152" s="375"/>
      <c r="N152" s="375"/>
      <c r="O152" s="375"/>
      <c r="P152" s="38"/>
      <c r="Q152" s="38"/>
      <c r="R152" s="38"/>
      <c r="S152" s="38"/>
      <c r="T152" s="38"/>
      <c r="U152" s="38"/>
      <c r="V152" s="38"/>
      <c r="W152" s="38"/>
      <c r="X152" s="38"/>
      <c r="Y152" s="38"/>
      <c r="Z152" s="38"/>
    </row>
    <row r="153" spans="1:26" ht="133.5" customHeight="1" x14ac:dyDescent="0.3">
      <c r="A153" s="38"/>
      <c r="B153" s="378" t="str">
        <f>+LEFT(C153,3)</f>
        <v>4.4</v>
      </c>
      <c r="C153" s="395" t="s">
        <v>413</v>
      </c>
      <c r="D153" s="384" t="s">
        <v>578</v>
      </c>
      <c r="E153" s="387" t="s">
        <v>585</v>
      </c>
      <c r="F153" s="396">
        <v>3</v>
      </c>
      <c r="G153" s="167">
        <v>1</v>
      </c>
      <c r="H153" s="162" t="s">
        <v>586</v>
      </c>
      <c r="I153" s="160" t="s">
        <v>414</v>
      </c>
      <c r="J153" s="392">
        <v>3</v>
      </c>
      <c r="K153" s="397"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73">
        <f>+IF(K153="",0,IF(K153="Deficiencia de control mayor (diseño y ejecución)",4,IF(K153="Deficiencia de control (diseño o ejecución)",20,IF(K153="Oportunidad de mejora",40,60))))</f>
        <v>60</v>
      </c>
      <c r="M153" s="373">
        <v>0.88965000000000005</v>
      </c>
      <c r="N153" s="376">
        <f>+L153+M153</f>
        <v>60.889650000000003</v>
      </c>
      <c r="O153" s="377"/>
      <c r="P153" s="38"/>
      <c r="Q153" s="38"/>
      <c r="R153" s="38"/>
      <c r="S153" s="38"/>
      <c r="T153" s="38"/>
      <c r="U153" s="38"/>
      <c r="V153" s="38"/>
      <c r="W153" s="38"/>
      <c r="X153" s="38"/>
      <c r="Y153" s="38"/>
      <c r="Z153" s="38"/>
    </row>
    <row r="154" spans="1:26" ht="111.75" customHeight="1" x14ac:dyDescent="0.3">
      <c r="A154" s="38"/>
      <c r="B154" s="379"/>
      <c r="C154" s="382"/>
      <c r="D154" s="385"/>
      <c r="E154" s="388"/>
      <c r="F154" s="388"/>
      <c r="G154" s="168">
        <v>2</v>
      </c>
      <c r="H154" s="164"/>
      <c r="I154" s="175" t="s">
        <v>587</v>
      </c>
      <c r="J154" s="393"/>
      <c r="K154" s="371"/>
      <c r="L154" s="374"/>
      <c r="M154" s="374"/>
      <c r="N154" s="374"/>
      <c r="O154" s="374"/>
      <c r="P154" s="38"/>
      <c r="Q154" s="38"/>
      <c r="R154" s="38"/>
      <c r="S154" s="38"/>
      <c r="T154" s="38"/>
      <c r="U154" s="38"/>
      <c r="V154" s="38"/>
      <c r="W154" s="38"/>
      <c r="X154" s="38"/>
      <c r="Y154" s="38"/>
      <c r="Z154" s="38"/>
    </row>
    <row r="155" spans="1:26" ht="21" customHeight="1" x14ac:dyDescent="0.3">
      <c r="A155" s="38"/>
      <c r="B155" s="379"/>
      <c r="C155" s="382"/>
      <c r="D155" s="385"/>
      <c r="E155" s="388"/>
      <c r="F155" s="388"/>
      <c r="G155" s="168">
        <v>3</v>
      </c>
      <c r="H155" s="164"/>
      <c r="I155" s="178"/>
      <c r="J155" s="393"/>
      <c r="K155" s="371"/>
      <c r="L155" s="374"/>
      <c r="M155" s="374"/>
      <c r="N155" s="374"/>
      <c r="O155" s="374"/>
      <c r="P155" s="38"/>
      <c r="Q155" s="38"/>
      <c r="R155" s="38"/>
      <c r="S155" s="38"/>
      <c r="T155" s="38"/>
      <c r="U155" s="38"/>
      <c r="V155" s="38"/>
      <c r="W155" s="38"/>
      <c r="X155" s="38"/>
      <c r="Y155" s="38"/>
      <c r="Z155" s="38"/>
    </row>
    <row r="156" spans="1:26" ht="21" customHeight="1" x14ac:dyDescent="0.3">
      <c r="A156" s="38"/>
      <c r="B156" s="379"/>
      <c r="C156" s="382"/>
      <c r="D156" s="385"/>
      <c r="E156" s="388"/>
      <c r="F156" s="388"/>
      <c r="G156" s="168">
        <v>4</v>
      </c>
      <c r="H156" s="164"/>
      <c r="I156" s="178"/>
      <c r="J156" s="393"/>
      <c r="K156" s="371"/>
      <c r="L156" s="374"/>
      <c r="M156" s="374"/>
      <c r="N156" s="374"/>
      <c r="O156" s="374"/>
      <c r="P156" s="38"/>
      <c r="Q156" s="38"/>
      <c r="R156" s="38"/>
      <c r="S156" s="38"/>
      <c r="T156" s="38"/>
      <c r="U156" s="38"/>
      <c r="V156" s="38"/>
      <c r="W156" s="38"/>
      <c r="X156" s="38"/>
      <c r="Y156" s="38"/>
      <c r="Z156" s="38"/>
    </row>
    <row r="157" spans="1:26" ht="21" customHeight="1" x14ac:dyDescent="0.3">
      <c r="A157" s="38"/>
      <c r="B157" s="379"/>
      <c r="C157" s="382"/>
      <c r="D157" s="385"/>
      <c r="E157" s="388"/>
      <c r="F157" s="388"/>
      <c r="G157" s="168">
        <v>5</v>
      </c>
      <c r="H157" s="164"/>
      <c r="I157" s="179"/>
      <c r="J157" s="393"/>
      <c r="K157" s="371"/>
      <c r="L157" s="374"/>
      <c r="M157" s="374"/>
      <c r="N157" s="374"/>
      <c r="O157" s="374"/>
      <c r="P157" s="38"/>
      <c r="Q157" s="38"/>
      <c r="R157" s="38"/>
      <c r="S157" s="38"/>
      <c r="T157" s="38"/>
      <c r="U157" s="38"/>
      <c r="V157" s="38"/>
      <c r="W157" s="38"/>
      <c r="X157" s="38"/>
      <c r="Y157" s="38"/>
      <c r="Z157" s="38"/>
    </row>
    <row r="158" spans="1:26" ht="21" customHeight="1" x14ac:dyDescent="0.3">
      <c r="A158" s="38"/>
      <c r="B158" s="379"/>
      <c r="C158" s="382"/>
      <c r="D158" s="385"/>
      <c r="E158" s="388"/>
      <c r="F158" s="388"/>
      <c r="G158" s="168">
        <v>6</v>
      </c>
      <c r="H158" s="164"/>
      <c r="I158" s="179"/>
      <c r="J158" s="393"/>
      <c r="K158" s="371"/>
      <c r="L158" s="374"/>
      <c r="M158" s="374"/>
      <c r="N158" s="374"/>
      <c r="O158" s="374"/>
      <c r="P158" s="38"/>
      <c r="Q158" s="38"/>
      <c r="R158" s="38"/>
      <c r="S158" s="38"/>
      <c r="T158" s="38"/>
      <c r="U158" s="38"/>
      <c r="V158" s="38"/>
      <c r="W158" s="38"/>
      <c r="X158" s="38"/>
      <c r="Y158" s="38"/>
      <c r="Z158" s="38"/>
    </row>
    <row r="159" spans="1:26" ht="21" customHeight="1" x14ac:dyDescent="0.3">
      <c r="A159" s="38"/>
      <c r="B159" s="379"/>
      <c r="C159" s="382"/>
      <c r="D159" s="385"/>
      <c r="E159" s="388"/>
      <c r="F159" s="388"/>
      <c r="G159" s="168">
        <v>7</v>
      </c>
      <c r="H159" s="164"/>
      <c r="I159" s="179"/>
      <c r="J159" s="393"/>
      <c r="K159" s="371"/>
      <c r="L159" s="374"/>
      <c r="M159" s="374"/>
      <c r="N159" s="374"/>
      <c r="O159" s="374"/>
      <c r="P159" s="38"/>
      <c r="Q159" s="38"/>
      <c r="R159" s="38"/>
      <c r="S159" s="38"/>
      <c r="T159" s="38"/>
      <c r="U159" s="38"/>
      <c r="V159" s="38"/>
      <c r="W159" s="38"/>
      <c r="X159" s="38"/>
      <c r="Y159" s="38"/>
      <c r="Z159" s="38"/>
    </row>
    <row r="160" spans="1:26" ht="21" customHeight="1" thickBot="1" x14ac:dyDescent="0.35">
      <c r="A160" s="38"/>
      <c r="B160" s="380"/>
      <c r="C160" s="383"/>
      <c r="D160" s="386"/>
      <c r="E160" s="389"/>
      <c r="F160" s="389"/>
      <c r="G160" s="169">
        <v>8</v>
      </c>
      <c r="H160" s="165"/>
      <c r="I160" s="180"/>
      <c r="J160" s="394"/>
      <c r="K160" s="372"/>
      <c r="L160" s="375"/>
      <c r="M160" s="375"/>
      <c r="N160" s="375"/>
      <c r="O160" s="375"/>
      <c r="P160" s="38"/>
      <c r="Q160" s="38"/>
      <c r="R160" s="38"/>
      <c r="S160" s="38"/>
      <c r="T160" s="38"/>
      <c r="U160" s="38"/>
      <c r="V160" s="38"/>
      <c r="W160" s="38"/>
      <c r="X160" s="38"/>
      <c r="Y160" s="38"/>
      <c r="Z160" s="38"/>
    </row>
    <row r="161" spans="1:26" ht="135" customHeight="1" x14ac:dyDescent="0.3">
      <c r="A161" s="38"/>
      <c r="B161" s="378" t="str">
        <f>+LEFT(C161,3)</f>
        <v>4.5</v>
      </c>
      <c r="C161" s="395" t="s">
        <v>151</v>
      </c>
      <c r="D161" s="384" t="s">
        <v>578</v>
      </c>
      <c r="E161" s="400" t="s">
        <v>524</v>
      </c>
      <c r="F161" s="390">
        <v>3</v>
      </c>
      <c r="G161" s="140">
        <v>1</v>
      </c>
      <c r="H161" s="159" t="s">
        <v>588</v>
      </c>
      <c r="I161" s="403" t="s">
        <v>474</v>
      </c>
      <c r="J161" s="404">
        <v>3</v>
      </c>
      <c r="K161" s="397"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73">
        <f>+IF(K161="",0,IF(K161="Deficiencia de control mayor (diseño y ejecución)",4,IF(K161="Deficiencia de control (diseño o ejecución)",20,IF(K161="Oportunidad de mejora",40,60))))</f>
        <v>60</v>
      </c>
      <c r="M161" s="373">
        <v>0.98965000000000003</v>
      </c>
      <c r="N161" s="398">
        <f>+L161+M161</f>
        <v>60.989649999999997</v>
      </c>
      <c r="O161" s="399"/>
      <c r="P161" s="38"/>
      <c r="Q161" s="38"/>
      <c r="R161" s="38"/>
      <c r="S161" s="38"/>
      <c r="T161" s="38"/>
      <c r="U161" s="38"/>
      <c r="V161" s="38"/>
      <c r="W161" s="38"/>
      <c r="X161" s="38"/>
      <c r="Y161" s="38"/>
      <c r="Z161" s="38"/>
    </row>
    <row r="162" spans="1:26" ht="21" customHeight="1" x14ac:dyDescent="0.3">
      <c r="A162" s="38"/>
      <c r="B162" s="379"/>
      <c r="C162" s="382"/>
      <c r="D162" s="385"/>
      <c r="E162" s="401"/>
      <c r="F162" s="385"/>
      <c r="G162" s="142">
        <v>2</v>
      </c>
      <c r="H162" s="145"/>
      <c r="I162" s="401"/>
      <c r="J162" s="393"/>
      <c r="K162" s="371"/>
      <c r="L162" s="374"/>
      <c r="M162" s="374"/>
      <c r="N162" s="374"/>
      <c r="O162" s="374"/>
      <c r="P162" s="38"/>
      <c r="Q162" s="38"/>
      <c r="R162" s="38"/>
      <c r="S162" s="38"/>
      <c r="T162" s="38"/>
      <c r="U162" s="38"/>
      <c r="V162" s="38"/>
      <c r="W162" s="38"/>
      <c r="X162" s="38"/>
      <c r="Y162" s="38"/>
      <c r="Z162" s="38"/>
    </row>
    <row r="163" spans="1:26" ht="21" customHeight="1" x14ac:dyDescent="0.3">
      <c r="A163" s="38"/>
      <c r="B163" s="379"/>
      <c r="C163" s="382"/>
      <c r="D163" s="385"/>
      <c r="E163" s="401"/>
      <c r="F163" s="385"/>
      <c r="G163" s="142">
        <v>3</v>
      </c>
      <c r="H163" s="145"/>
      <c r="I163" s="401"/>
      <c r="J163" s="393"/>
      <c r="K163" s="371"/>
      <c r="L163" s="374"/>
      <c r="M163" s="374"/>
      <c r="N163" s="374"/>
      <c r="O163" s="374"/>
      <c r="P163" s="38"/>
      <c r="Q163" s="38"/>
      <c r="R163" s="38"/>
      <c r="S163" s="38"/>
      <c r="T163" s="38"/>
      <c r="U163" s="38"/>
      <c r="V163" s="38"/>
      <c r="W163" s="38"/>
      <c r="X163" s="38"/>
      <c r="Y163" s="38"/>
      <c r="Z163" s="38"/>
    </row>
    <row r="164" spans="1:26" ht="21" customHeight="1" x14ac:dyDescent="0.3">
      <c r="A164" s="38"/>
      <c r="B164" s="379"/>
      <c r="C164" s="382"/>
      <c r="D164" s="385"/>
      <c r="E164" s="401"/>
      <c r="F164" s="385"/>
      <c r="G164" s="142">
        <v>4</v>
      </c>
      <c r="H164" s="145"/>
      <c r="I164" s="401"/>
      <c r="J164" s="393"/>
      <c r="K164" s="371"/>
      <c r="L164" s="374"/>
      <c r="M164" s="374"/>
      <c r="N164" s="374"/>
      <c r="O164" s="374"/>
      <c r="P164" s="38"/>
      <c r="Q164" s="38"/>
      <c r="R164" s="38"/>
      <c r="S164" s="38"/>
      <c r="T164" s="38"/>
      <c r="U164" s="38"/>
      <c r="V164" s="38"/>
      <c r="W164" s="38"/>
      <c r="X164" s="38"/>
      <c r="Y164" s="38"/>
      <c r="Z164" s="38"/>
    </row>
    <row r="165" spans="1:26" ht="21" customHeight="1" x14ac:dyDescent="0.3">
      <c r="A165" s="38"/>
      <c r="B165" s="379"/>
      <c r="C165" s="382"/>
      <c r="D165" s="385"/>
      <c r="E165" s="401"/>
      <c r="F165" s="385"/>
      <c r="G165" s="142">
        <v>5</v>
      </c>
      <c r="H165" s="145"/>
      <c r="I165" s="401"/>
      <c r="J165" s="393"/>
      <c r="K165" s="371"/>
      <c r="L165" s="374"/>
      <c r="M165" s="374"/>
      <c r="N165" s="374"/>
      <c r="O165" s="374"/>
      <c r="P165" s="38"/>
      <c r="Q165" s="38"/>
      <c r="R165" s="38"/>
      <c r="S165" s="38"/>
      <c r="T165" s="38"/>
      <c r="U165" s="38"/>
      <c r="V165" s="38"/>
      <c r="W165" s="38"/>
      <c r="X165" s="38"/>
      <c r="Y165" s="38"/>
      <c r="Z165" s="38"/>
    </row>
    <row r="166" spans="1:26" ht="21" customHeight="1" x14ac:dyDescent="0.3">
      <c r="A166" s="38"/>
      <c r="B166" s="379"/>
      <c r="C166" s="382"/>
      <c r="D166" s="385"/>
      <c r="E166" s="401"/>
      <c r="F166" s="385"/>
      <c r="G166" s="142">
        <v>6</v>
      </c>
      <c r="H166" s="145"/>
      <c r="I166" s="401"/>
      <c r="J166" s="393"/>
      <c r="K166" s="371"/>
      <c r="L166" s="374"/>
      <c r="M166" s="374"/>
      <c r="N166" s="374"/>
      <c r="O166" s="374"/>
      <c r="P166" s="38"/>
      <c r="Q166" s="38"/>
      <c r="R166" s="38"/>
      <c r="S166" s="38"/>
      <c r="T166" s="38"/>
      <c r="U166" s="38"/>
      <c r="V166" s="38"/>
      <c r="W166" s="38"/>
      <c r="X166" s="38"/>
      <c r="Y166" s="38"/>
      <c r="Z166" s="38"/>
    </row>
    <row r="167" spans="1:26" ht="21" customHeight="1" x14ac:dyDescent="0.3">
      <c r="A167" s="38"/>
      <c r="B167" s="379"/>
      <c r="C167" s="382"/>
      <c r="D167" s="385"/>
      <c r="E167" s="401"/>
      <c r="F167" s="385"/>
      <c r="G167" s="142">
        <v>7</v>
      </c>
      <c r="H167" s="145"/>
      <c r="I167" s="401"/>
      <c r="J167" s="393"/>
      <c r="K167" s="371"/>
      <c r="L167" s="374"/>
      <c r="M167" s="374"/>
      <c r="N167" s="374"/>
      <c r="O167" s="374"/>
      <c r="P167" s="38"/>
      <c r="Q167" s="38"/>
      <c r="R167" s="38"/>
      <c r="S167" s="38"/>
      <c r="T167" s="38"/>
      <c r="U167" s="38"/>
      <c r="V167" s="38"/>
      <c r="W167" s="38"/>
      <c r="X167" s="38"/>
      <c r="Y167" s="38"/>
      <c r="Z167" s="38"/>
    </row>
    <row r="168" spans="1:26" ht="21" customHeight="1" thickBot="1" x14ac:dyDescent="0.35">
      <c r="A168" s="38"/>
      <c r="B168" s="380"/>
      <c r="C168" s="383"/>
      <c r="D168" s="386"/>
      <c r="E168" s="402"/>
      <c r="F168" s="386"/>
      <c r="G168" s="143">
        <v>8</v>
      </c>
      <c r="H168" s="147"/>
      <c r="I168" s="402"/>
      <c r="J168" s="394"/>
      <c r="K168" s="372"/>
      <c r="L168" s="375"/>
      <c r="M168" s="375"/>
      <c r="N168" s="375"/>
      <c r="O168" s="375"/>
      <c r="P168" s="38"/>
      <c r="Q168" s="38"/>
      <c r="R168" s="38"/>
      <c r="S168" s="38"/>
      <c r="T168" s="38"/>
      <c r="U168" s="38"/>
      <c r="V168" s="38"/>
      <c r="W168" s="38"/>
      <c r="X168" s="38"/>
      <c r="Y168" s="38"/>
      <c r="Z168" s="38"/>
    </row>
    <row r="169" spans="1:26" ht="82.5" customHeight="1" x14ac:dyDescent="0.3">
      <c r="A169" s="38"/>
      <c r="B169" s="378" t="str">
        <f>+LEFT(C169,3)</f>
        <v>4.6</v>
      </c>
      <c r="C169" s="395" t="s">
        <v>152</v>
      </c>
      <c r="D169" s="384" t="s">
        <v>578</v>
      </c>
      <c r="E169" s="400" t="s">
        <v>589</v>
      </c>
      <c r="F169" s="390">
        <v>3</v>
      </c>
      <c r="G169" s="140">
        <v>1</v>
      </c>
      <c r="H169" s="327" t="s">
        <v>526</v>
      </c>
      <c r="I169" s="403" t="s">
        <v>525</v>
      </c>
      <c r="J169" s="404">
        <v>3</v>
      </c>
      <c r="K169" s="397"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373">
        <f>+IF(K169="",0,IF(K169="Deficiencia de control mayor (diseño y ejecución)",4,IF(K169="Deficiencia de control (diseño o ejecución)",20,IF(K169="Oportunidad de mejora",40,60))))</f>
        <v>60</v>
      </c>
      <c r="M169" s="373">
        <v>0.98965199999999998</v>
      </c>
      <c r="N169" s="406">
        <f>+L169+M169</f>
        <v>60.989652</v>
      </c>
      <c r="O169" s="407"/>
      <c r="P169" s="38"/>
      <c r="Q169" s="38"/>
      <c r="R169" s="38"/>
      <c r="S169" s="38"/>
      <c r="T169" s="38"/>
      <c r="U169" s="38"/>
      <c r="V169" s="38"/>
      <c r="W169" s="38"/>
      <c r="X169" s="38"/>
      <c r="Y169" s="38"/>
      <c r="Z169" s="38"/>
    </row>
    <row r="170" spans="1:26" ht="21" customHeight="1" x14ac:dyDescent="0.3">
      <c r="A170" s="38"/>
      <c r="B170" s="379"/>
      <c r="C170" s="382"/>
      <c r="D170" s="385"/>
      <c r="E170" s="401"/>
      <c r="F170" s="385"/>
      <c r="G170" s="142">
        <v>2</v>
      </c>
      <c r="H170" s="145"/>
      <c r="I170" s="401"/>
      <c r="J170" s="393"/>
      <c r="K170" s="371"/>
      <c r="L170" s="374"/>
      <c r="M170" s="374"/>
      <c r="N170" s="374"/>
      <c r="O170" s="374"/>
      <c r="P170" s="38"/>
      <c r="Q170" s="38"/>
      <c r="R170" s="38"/>
      <c r="S170" s="38"/>
      <c r="T170" s="38"/>
      <c r="U170" s="38"/>
      <c r="V170" s="38"/>
      <c r="W170" s="38"/>
      <c r="X170" s="38"/>
      <c r="Y170" s="38"/>
      <c r="Z170" s="38"/>
    </row>
    <row r="171" spans="1:26" ht="21" customHeight="1" x14ac:dyDescent="0.3">
      <c r="A171" s="38"/>
      <c r="B171" s="379"/>
      <c r="C171" s="382"/>
      <c r="D171" s="385"/>
      <c r="E171" s="401"/>
      <c r="F171" s="385"/>
      <c r="G171" s="142">
        <v>3</v>
      </c>
      <c r="H171" s="145"/>
      <c r="I171" s="401"/>
      <c r="J171" s="393"/>
      <c r="K171" s="371"/>
      <c r="L171" s="374"/>
      <c r="M171" s="374"/>
      <c r="N171" s="374"/>
      <c r="O171" s="374"/>
      <c r="P171" s="38"/>
      <c r="Q171" s="38"/>
      <c r="R171" s="38"/>
      <c r="S171" s="38"/>
      <c r="T171" s="38"/>
      <c r="U171" s="38"/>
      <c r="V171" s="38"/>
      <c r="W171" s="38"/>
      <c r="X171" s="38"/>
      <c r="Y171" s="38"/>
      <c r="Z171" s="38"/>
    </row>
    <row r="172" spans="1:26" ht="21" customHeight="1" x14ac:dyDescent="0.3">
      <c r="A172" s="38"/>
      <c r="B172" s="379"/>
      <c r="C172" s="382"/>
      <c r="D172" s="385"/>
      <c r="E172" s="401"/>
      <c r="F172" s="385"/>
      <c r="G172" s="142">
        <v>4</v>
      </c>
      <c r="H172" s="145"/>
      <c r="I172" s="401"/>
      <c r="J172" s="393"/>
      <c r="K172" s="371"/>
      <c r="L172" s="374"/>
      <c r="M172" s="374"/>
      <c r="N172" s="374"/>
      <c r="O172" s="374"/>
      <c r="P172" s="38"/>
      <c r="Q172" s="38"/>
      <c r="R172" s="38"/>
      <c r="S172" s="38"/>
      <c r="T172" s="38"/>
      <c r="U172" s="38"/>
      <c r="V172" s="38"/>
      <c r="W172" s="38"/>
      <c r="X172" s="38"/>
      <c r="Y172" s="38"/>
      <c r="Z172" s="38"/>
    </row>
    <row r="173" spans="1:26" ht="21" customHeight="1" x14ac:dyDescent="0.3">
      <c r="A173" s="38"/>
      <c r="B173" s="379"/>
      <c r="C173" s="382"/>
      <c r="D173" s="385"/>
      <c r="E173" s="401"/>
      <c r="F173" s="385"/>
      <c r="G173" s="142">
        <v>5</v>
      </c>
      <c r="H173" s="145"/>
      <c r="I173" s="401"/>
      <c r="J173" s="393"/>
      <c r="K173" s="371"/>
      <c r="L173" s="374"/>
      <c r="M173" s="374"/>
      <c r="N173" s="374"/>
      <c r="O173" s="374"/>
      <c r="P173" s="38"/>
      <c r="Q173" s="38"/>
      <c r="R173" s="38"/>
      <c r="S173" s="38"/>
      <c r="T173" s="38"/>
      <c r="U173" s="38"/>
      <c r="V173" s="38"/>
      <c r="W173" s="38"/>
      <c r="X173" s="38"/>
      <c r="Y173" s="38"/>
      <c r="Z173" s="38"/>
    </row>
    <row r="174" spans="1:26" ht="21" customHeight="1" x14ac:dyDescent="0.3">
      <c r="A174" s="38"/>
      <c r="B174" s="379"/>
      <c r="C174" s="382"/>
      <c r="D174" s="385"/>
      <c r="E174" s="401"/>
      <c r="F174" s="385"/>
      <c r="G174" s="142">
        <v>6</v>
      </c>
      <c r="H174" s="145"/>
      <c r="I174" s="401"/>
      <c r="J174" s="393"/>
      <c r="K174" s="371"/>
      <c r="L174" s="374"/>
      <c r="M174" s="374"/>
      <c r="N174" s="374"/>
      <c r="O174" s="374"/>
      <c r="P174" s="38"/>
      <c r="Q174" s="38"/>
      <c r="R174" s="38"/>
      <c r="S174" s="38"/>
      <c r="T174" s="38"/>
      <c r="U174" s="38"/>
      <c r="V174" s="38"/>
      <c r="W174" s="38"/>
      <c r="X174" s="38"/>
      <c r="Y174" s="38"/>
      <c r="Z174" s="38"/>
    </row>
    <row r="175" spans="1:26" ht="21" customHeight="1" x14ac:dyDescent="0.3">
      <c r="A175" s="38"/>
      <c r="B175" s="379"/>
      <c r="C175" s="382"/>
      <c r="D175" s="385"/>
      <c r="E175" s="401"/>
      <c r="F175" s="385"/>
      <c r="G175" s="142">
        <v>7</v>
      </c>
      <c r="H175" s="145"/>
      <c r="I175" s="401"/>
      <c r="J175" s="393"/>
      <c r="K175" s="371"/>
      <c r="L175" s="374"/>
      <c r="M175" s="374"/>
      <c r="N175" s="374"/>
      <c r="O175" s="374"/>
      <c r="P175" s="38"/>
      <c r="Q175" s="38"/>
      <c r="R175" s="38"/>
      <c r="S175" s="38"/>
      <c r="T175" s="38"/>
      <c r="U175" s="38"/>
      <c r="V175" s="38"/>
      <c r="W175" s="38"/>
      <c r="X175" s="38"/>
      <c r="Y175" s="38"/>
      <c r="Z175" s="38"/>
    </row>
    <row r="176" spans="1:26" ht="21" customHeight="1" thickBot="1" x14ac:dyDescent="0.35">
      <c r="A176" s="38"/>
      <c r="B176" s="380"/>
      <c r="C176" s="383"/>
      <c r="D176" s="386"/>
      <c r="E176" s="402"/>
      <c r="F176" s="386"/>
      <c r="G176" s="143">
        <v>8</v>
      </c>
      <c r="H176" s="147"/>
      <c r="I176" s="402"/>
      <c r="J176" s="394"/>
      <c r="K176" s="405"/>
      <c r="L176" s="375"/>
      <c r="M176" s="375"/>
      <c r="N176" s="375"/>
      <c r="O176" s="375"/>
      <c r="P176" s="38"/>
      <c r="Q176" s="38"/>
      <c r="R176" s="38"/>
      <c r="S176" s="38"/>
      <c r="T176" s="38"/>
      <c r="U176" s="38"/>
      <c r="V176" s="38"/>
      <c r="W176" s="38"/>
      <c r="X176" s="38"/>
      <c r="Y176" s="38"/>
      <c r="Z176" s="38"/>
    </row>
    <row r="177" spans="1:26" ht="82.5" customHeight="1" x14ac:dyDescent="0.3">
      <c r="A177" s="38"/>
      <c r="B177" s="378" t="str">
        <f>+LEFT(C177,3)</f>
        <v>4.7</v>
      </c>
      <c r="C177" s="381" t="s">
        <v>153</v>
      </c>
      <c r="D177" s="384" t="s">
        <v>578</v>
      </c>
      <c r="E177" s="387" t="s">
        <v>590</v>
      </c>
      <c r="F177" s="390">
        <v>3</v>
      </c>
      <c r="G177" s="140">
        <v>1</v>
      </c>
      <c r="H177" s="159" t="s">
        <v>399</v>
      </c>
      <c r="I177" s="391" t="s">
        <v>416</v>
      </c>
      <c r="J177" s="392">
        <v>3</v>
      </c>
      <c r="K177" s="370"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373">
        <f>+IF(K177="",0,IF(K177="Deficiencia de control mayor (diseño y ejecución)",4,IF(K177="Deficiencia de control (diseño o ejecución)",20,IF(K177="Oportunidad de mejora",40,60))))</f>
        <v>60</v>
      </c>
      <c r="M177" s="373">
        <v>1.8962300000000001</v>
      </c>
      <c r="N177" s="376">
        <f>+L177+M177</f>
        <v>61.896230000000003</v>
      </c>
      <c r="O177" s="377"/>
      <c r="P177" s="38"/>
      <c r="Q177" s="38"/>
      <c r="R177" s="38"/>
      <c r="S177" s="38"/>
      <c r="T177" s="38"/>
      <c r="U177" s="38"/>
      <c r="V177" s="38"/>
      <c r="W177" s="38"/>
      <c r="X177" s="38"/>
      <c r="Y177" s="38"/>
      <c r="Z177" s="38"/>
    </row>
    <row r="178" spans="1:26" ht="84" customHeight="1" x14ac:dyDescent="0.3">
      <c r="A178" s="38"/>
      <c r="B178" s="379"/>
      <c r="C178" s="382"/>
      <c r="D178" s="385"/>
      <c r="E178" s="388"/>
      <c r="F178" s="385"/>
      <c r="G178" s="142">
        <v>2</v>
      </c>
      <c r="H178" s="161" t="s">
        <v>154</v>
      </c>
      <c r="I178" s="388"/>
      <c r="J178" s="393"/>
      <c r="K178" s="371"/>
      <c r="L178" s="374"/>
      <c r="M178" s="374"/>
      <c r="N178" s="374"/>
      <c r="O178" s="374"/>
      <c r="P178" s="38"/>
      <c r="Q178" s="38"/>
      <c r="R178" s="38"/>
      <c r="S178" s="38"/>
      <c r="T178" s="38"/>
      <c r="U178" s="38"/>
      <c r="V178" s="38"/>
      <c r="W178" s="38"/>
      <c r="X178" s="38"/>
      <c r="Y178" s="38"/>
      <c r="Z178" s="38"/>
    </row>
    <row r="179" spans="1:26" ht="93.75" customHeight="1" x14ac:dyDescent="0.3">
      <c r="A179" s="38"/>
      <c r="B179" s="379"/>
      <c r="C179" s="382"/>
      <c r="D179" s="385"/>
      <c r="E179" s="388"/>
      <c r="F179" s="385"/>
      <c r="G179" s="142">
        <v>3</v>
      </c>
      <c r="H179" s="161" t="s">
        <v>415</v>
      </c>
      <c r="I179" s="388"/>
      <c r="J179" s="393"/>
      <c r="K179" s="371"/>
      <c r="L179" s="374"/>
      <c r="M179" s="374"/>
      <c r="N179" s="374"/>
      <c r="O179" s="374"/>
      <c r="P179" s="38"/>
      <c r="Q179" s="38"/>
      <c r="R179" s="38"/>
      <c r="S179" s="38"/>
      <c r="T179" s="38"/>
      <c r="U179" s="38"/>
      <c r="V179" s="38"/>
      <c r="W179" s="38"/>
      <c r="X179" s="38"/>
      <c r="Y179" s="38"/>
      <c r="Z179" s="38"/>
    </row>
    <row r="180" spans="1:26" ht="30" customHeight="1" x14ac:dyDescent="0.3">
      <c r="A180" s="38"/>
      <c r="B180" s="379"/>
      <c r="C180" s="382"/>
      <c r="D180" s="385"/>
      <c r="E180" s="388"/>
      <c r="F180" s="385"/>
      <c r="G180" s="142">
        <v>4</v>
      </c>
      <c r="H180" s="139"/>
      <c r="I180" s="388"/>
      <c r="J180" s="393"/>
      <c r="K180" s="371"/>
      <c r="L180" s="374"/>
      <c r="M180" s="374"/>
      <c r="N180" s="374"/>
      <c r="O180" s="374"/>
      <c r="P180" s="38"/>
      <c r="Q180" s="38"/>
      <c r="R180" s="38"/>
      <c r="S180" s="38"/>
      <c r="T180" s="38"/>
      <c r="U180" s="38"/>
      <c r="V180" s="38"/>
      <c r="W180" s="38"/>
      <c r="X180" s="38"/>
      <c r="Y180" s="38"/>
      <c r="Z180" s="38"/>
    </row>
    <row r="181" spans="1:26" ht="21" customHeight="1" x14ac:dyDescent="0.3">
      <c r="A181" s="38"/>
      <c r="B181" s="379"/>
      <c r="C181" s="382"/>
      <c r="D181" s="385"/>
      <c r="E181" s="388"/>
      <c r="F181" s="385"/>
      <c r="G181" s="142">
        <v>5</v>
      </c>
      <c r="H181" s="139"/>
      <c r="I181" s="388"/>
      <c r="J181" s="393"/>
      <c r="K181" s="371"/>
      <c r="L181" s="374"/>
      <c r="M181" s="374"/>
      <c r="N181" s="374"/>
      <c r="O181" s="374"/>
      <c r="P181" s="38"/>
      <c r="Q181" s="38"/>
      <c r="R181" s="38"/>
      <c r="S181" s="38"/>
      <c r="T181" s="38"/>
      <c r="U181" s="38"/>
      <c r="V181" s="38"/>
      <c r="W181" s="38"/>
      <c r="X181" s="38"/>
      <c r="Y181" s="38"/>
      <c r="Z181" s="38"/>
    </row>
    <row r="182" spans="1:26" ht="21" customHeight="1" x14ac:dyDescent="0.3">
      <c r="A182" s="38"/>
      <c r="B182" s="379"/>
      <c r="C182" s="382"/>
      <c r="D182" s="385"/>
      <c r="E182" s="388"/>
      <c r="F182" s="385"/>
      <c r="G182" s="142">
        <v>6</v>
      </c>
      <c r="H182" s="139"/>
      <c r="I182" s="388"/>
      <c r="J182" s="393"/>
      <c r="K182" s="371"/>
      <c r="L182" s="374"/>
      <c r="M182" s="374"/>
      <c r="N182" s="374"/>
      <c r="O182" s="374"/>
      <c r="P182" s="38"/>
      <c r="Q182" s="38"/>
      <c r="R182" s="38"/>
      <c r="S182" s="38"/>
      <c r="T182" s="38"/>
      <c r="U182" s="38"/>
      <c r="V182" s="38"/>
      <c r="W182" s="38"/>
      <c r="X182" s="38"/>
      <c r="Y182" s="38"/>
      <c r="Z182" s="38"/>
    </row>
    <row r="183" spans="1:26" ht="21" customHeight="1" x14ac:dyDescent="0.3">
      <c r="A183" s="38"/>
      <c r="B183" s="379"/>
      <c r="C183" s="382"/>
      <c r="D183" s="385"/>
      <c r="E183" s="388"/>
      <c r="F183" s="385"/>
      <c r="G183" s="142">
        <v>7</v>
      </c>
      <c r="H183" s="139"/>
      <c r="I183" s="388"/>
      <c r="J183" s="393"/>
      <c r="K183" s="371"/>
      <c r="L183" s="374"/>
      <c r="M183" s="374"/>
      <c r="N183" s="374"/>
      <c r="O183" s="374"/>
      <c r="P183" s="38"/>
      <c r="Q183" s="38"/>
      <c r="R183" s="38"/>
      <c r="S183" s="38"/>
      <c r="T183" s="38"/>
      <c r="U183" s="38"/>
      <c r="V183" s="38"/>
      <c r="W183" s="38"/>
      <c r="X183" s="38"/>
      <c r="Y183" s="38"/>
      <c r="Z183" s="38"/>
    </row>
    <row r="184" spans="1:26" ht="21" customHeight="1" x14ac:dyDescent="0.3">
      <c r="A184" s="38"/>
      <c r="B184" s="380"/>
      <c r="C184" s="383"/>
      <c r="D184" s="386"/>
      <c r="E184" s="389"/>
      <c r="F184" s="386"/>
      <c r="G184" s="143">
        <v>8</v>
      </c>
      <c r="H184" s="144"/>
      <c r="I184" s="389"/>
      <c r="J184" s="394"/>
      <c r="K184" s="372"/>
      <c r="L184" s="375"/>
      <c r="M184" s="375"/>
      <c r="N184" s="375"/>
      <c r="O184" s="375"/>
      <c r="P184" s="38"/>
      <c r="Q184" s="38"/>
      <c r="R184" s="38"/>
      <c r="S184" s="38"/>
      <c r="T184" s="38"/>
      <c r="U184" s="38"/>
      <c r="V184" s="38"/>
      <c r="W184" s="38"/>
      <c r="X184" s="38"/>
      <c r="Y184" s="38"/>
      <c r="Z184" s="38"/>
    </row>
    <row r="185" spans="1:26" ht="34.5" customHeight="1" x14ac:dyDescent="0.3">
      <c r="A185" s="38"/>
      <c r="B185" s="417"/>
      <c r="C185" s="420" t="s">
        <v>155</v>
      </c>
      <c r="D185" s="421" t="s">
        <v>8</v>
      </c>
      <c r="E185" s="422" t="s">
        <v>156</v>
      </c>
      <c r="F185" s="408" t="s">
        <v>157</v>
      </c>
      <c r="G185" s="423" t="s">
        <v>112</v>
      </c>
      <c r="H185" s="332"/>
      <c r="I185" s="424"/>
      <c r="J185" s="408" t="s">
        <v>158</v>
      </c>
      <c r="K185" s="408" t="s">
        <v>128</v>
      </c>
      <c r="L185" s="410"/>
      <c r="M185" s="410"/>
      <c r="N185" s="411"/>
      <c r="O185" s="412"/>
      <c r="P185" s="38"/>
      <c r="Q185" s="38"/>
      <c r="R185" s="38"/>
      <c r="S185" s="38"/>
      <c r="T185" s="38"/>
      <c r="U185" s="38"/>
      <c r="V185" s="38"/>
      <c r="W185" s="38"/>
      <c r="X185" s="38"/>
      <c r="Y185" s="38"/>
      <c r="Z185" s="38"/>
    </row>
    <row r="186" spans="1:26" ht="57" customHeight="1" x14ac:dyDescent="0.3">
      <c r="A186" s="38"/>
      <c r="B186" s="418"/>
      <c r="C186" s="418"/>
      <c r="D186" s="371"/>
      <c r="E186" s="371"/>
      <c r="F186" s="371"/>
      <c r="G186" s="425" t="s">
        <v>13</v>
      </c>
      <c r="H186" s="421" t="s">
        <v>15</v>
      </c>
      <c r="I186" s="421" t="s">
        <v>537</v>
      </c>
      <c r="J186" s="371"/>
      <c r="K186" s="371"/>
      <c r="L186" s="374"/>
      <c r="M186" s="374"/>
      <c r="N186" s="374"/>
      <c r="O186" s="374"/>
      <c r="P186" s="38"/>
      <c r="Q186" s="38"/>
      <c r="R186" s="38"/>
      <c r="S186" s="38"/>
      <c r="T186" s="38"/>
      <c r="U186" s="38"/>
      <c r="V186" s="38"/>
      <c r="W186" s="38"/>
      <c r="X186" s="38"/>
      <c r="Y186" s="38"/>
      <c r="Z186" s="38"/>
    </row>
    <row r="187" spans="1:26" ht="24" customHeight="1" thickBot="1" x14ac:dyDescent="0.35">
      <c r="A187" s="38"/>
      <c r="B187" s="419"/>
      <c r="C187" s="419"/>
      <c r="D187" s="405"/>
      <c r="E187" s="405"/>
      <c r="F187" s="409"/>
      <c r="G187" s="409"/>
      <c r="H187" s="409"/>
      <c r="I187" s="405"/>
      <c r="J187" s="409"/>
      <c r="K187" s="409"/>
      <c r="L187" s="375"/>
      <c r="M187" s="375"/>
      <c r="N187" s="375"/>
      <c r="O187" s="375"/>
      <c r="P187" s="38"/>
      <c r="Q187" s="38"/>
      <c r="R187" s="38"/>
      <c r="S187" s="38"/>
      <c r="T187" s="38"/>
      <c r="U187" s="38"/>
      <c r="V187" s="38"/>
      <c r="W187" s="38"/>
      <c r="X187" s="38"/>
      <c r="Y187" s="38"/>
      <c r="Z187" s="38"/>
    </row>
    <row r="188" spans="1:26" ht="57" x14ac:dyDescent="0.3">
      <c r="A188" s="38"/>
      <c r="B188" s="378" t="str">
        <f>+LEFT(C188,3)</f>
        <v>5.1</v>
      </c>
      <c r="C188" s="395" t="s">
        <v>159</v>
      </c>
      <c r="D188" s="384" t="s">
        <v>591</v>
      </c>
      <c r="E188" s="387" t="s">
        <v>592</v>
      </c>
      <c r="F188" s="390">
        <v>3</v>
      </c>
      <c r="G188" s="140">
        <v>1</v>
      </c>
      <c r="H188" s="159" t="s">
        <v>417</v>
      </c>
      <c r="I188" s="391" t="s">
        <v>593</v>
      </c>
      <c r="J188" s="392">
        <v>3</v>
      </c>
      <c r="K188" s="397"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413">
        <f>+IF(K188="",0,IF(K188="Deficiencia de control mayor (diseño y ejecución)",4,IF(K188="Deficiencia de control (diseño o ejecución)",20,IF(K188="Oportunidad de mejora",40,60))))</f>
        <v>60</v>
      </c>
      <c r="M188" s="373">
        <v>1.1896</v>
      </c>
      <c r="N188" s="376">
        <f>+L188+M188</f>
        <v>61.189599999999999</v>
      </c>
      <c r="O188" s="377"/>
      <c r="P188" s="38"/>
      <c r="Q188" s="38"/>
      <c r="R188" s="38"/>
      <c r="S188" s="38"/>
      <c r="T188" s="38"/>
      <c r="U188" s="38"/>
      <c r="V188" s="38"/>
      <c r="W188" s="38"/>
      <c r="X188" s="38"/>
      <c r="Y188" s="38"/>
      <c r="Z188" s="38"/>
    </row>
    <row r="189" spans="1:26" ht="114.75" customHeight="1" x14ac:dyDescent="0.3">
      <c r="A189" s="38"/>
      <c r="B189" s="379"/>
      <c r="C189" s="382"/>
      <c r="D189" s="385"/>
      <c r="E189" s="388"/>
      <c r="F189" s="385"/>
      <c r="G189" s="142">
        <v>2</v>
      </c>
      <c r="H189" s="161" t="s">
        <v>594</v>
      </c>
      <c r="I189" s="388"/>
      <c r="J189" s="393"/>
      <c r="K189" s="371"/>
      <c r="L189" s="374"/>
      <c r="M189" s="374"/>
      <c r="N189" s="374"/>
      <c r="O189" s="374"/>
      <c r="P189" s="38"/>
      <c r="Q189" s="38"/>
      <c r="R189" s="38"/>
      <c r="S189" s="38"/>
      <c r="T189" s="38"/>
      <c r="U189" s="38"/>
      <c r="V189" s="38"/>
      <c r="W189" s="38"/>
      <c r="X189" s="38"/>
      <c r="Y189" s="38"/>
      <c r="Z189" s="38"/>
    </row>
    <row r="190" spans="1:26" ht="102.75" customHeight="1" x14ac:dyDescent="0.3">
      <c r="A190" s="38"/>
      <c r="B190" s="379"/>
      <c r="C190" s="382"/>
      <c r="D190" s="385"/>
      <c r="E190" s="388"/>
      <c r="F190" s="385"/>
      <c r="G190" s="142">
        <v>3</v>
      </c>
      <c r="H190" s="161" t="s">
        <v>500</v>
      </c>
      <c r="I190" s="388"/>
      <c r="J190" s="393"/>
      <c r="K190" s="371"/>
      <c r="L190" s="374"/>
      <c r="M190" s="374"/>
      <c r="N190" s="374"/>
      <c r="O190" s="374"/>
      <c r="P190" s="38"/>
      <c r="Q190" s="38"/>
      <c r="R190" s="38"/>
      <c r="S190" s="38"/>
      <c r="T190" s="38"/>
      <c r="U190" s="38"/>
      <c r="V190" s="38"/>
      <c r="W190" s="38"/>
      <c r="X190" s="38"/>
      <c r="Y190" s="38"/>
      <c r="Z190" s="38"/>
    </row>
    <row r="191" spans="1:26" ht="15.75" customHeight="1" x14ac:dyDescent="0.3">
      <c r="A191" s="38"/>
      <c r="B191" s="379"/>
      <c r="C191" s="382"/>
      <c r="D191" s="385"/>
      <c r="E191" s="388"/>
      <c r="F191" s="385"/>
      <c r="G191" s="142">
        <v>4</v>
      </c>
      <c r="H191" s="139"/>
      <c r="I191" s="388"/>
      <c r="J191" s="393"/>
      <c r="K191" s="371"/>
      <c r="L191" s="374"/>
      <c r="M191" s="374"/>
      <c r="N191" s="374"/>
      <c r="O191" s="374"/>
      <c r="P191" s="38"/>
      <c r="Q191" s="38"/>
      <c r="R191" s="38"/>
      <c r="S191" s="38"/>
      <c r="T191" s="38"/>
      <c r="U191" s="38"/>
      <c r="V191" s="38"/>
      <c r="W191" s="38"/>
      <c r="X191" s="38"/>
      <c r="Y191" s="38"/>
      <c r="Z191" s="38"/>
    </row>
    <row r="192" spans="1:26" ht="15.75" customHeight="1" x14ac:dyDescent="0.3">
      <c r="A192" s="38"/>
      <c r="B192" s="379"/>
      <c r="C192" s="382"/>
      <c r="D192" s="385"/>
      <c r="E192" s="388"/>
      <c r="F192" s="385"/>
      <c r="G192" s="142">
        <v>5</v>
      </c>
      <c r="H192" s="139"/>
      <c r="I192" s="388"/>
      <c r="J192" s="393"/>
      <c r="K192" s="371"/>
      <c r="L192" s="374"/>
      <c r="M192" s="374"/>
      <c r="N192" s="374"/>
      <c r="O192" s="374"/>
      <c r="P192" s="38"/>
      <c r="Q192" s="38"/>
      <c r="R192" s="38"/>
      <c r="S192" s="38"/>
      <c r="T192" s="38"/>
      <c r="U192" s="38"/>
      <c r="V192" s="38"/>
      <c r="W192" s="38"/>
      <c r="X192" s="38"/>
      <c r="Y192" s="38"/>
      <c r="Z192" s="38"/>
    </row>
    <row r="193" spans="1:26" ht="15.75" customHeight="1" x14ac:dyDescent="0.3">
      <c r="A193" s="38"/>
      <c r="B193" s="379"/>
      <c r="C193" s="382"/>
      <c r="D193" s="385"/>
      <c r="E193" s="388"/>
      <c r="F193" s="385"/>
      <c r="G193" s="142">
        <v>6</v>
      </c>
      <c r="H193" s="139"/>
      <c r="I193" s="388"/>
      <c r="J193" s="393"/>
      <c r="K193" s="371"/>
      <c r="L193" s="374"/>
      <c r="M193" s="374"/>
      <c r="N193" s="374"/>
      <c r="O193" s="374"/>
      <c r="P193" s="38"/>
      <c r="Q193" s="38"/>
      <c r="R193" s="38"/>
      <c r="S193" s="38"/>
      <c r="T193" s="38"/>
      <c r="U193" s="38"/>
      <c r="V193" s="38"/>
      <c r="W193" s="38"/>
      <c r="X193" s="38"/>
      <c r="Y193" s="38"/>
      <c r="Z193" s="38"/>
    </row>
    <row r="194" spans="1:26" ht="15.75" customHeight="1" x14ac:dyDescent="0.3">
      <c r="A194" s="38"/>
      <c r="B194" s="379"/>
      <c r="C194" s="382"/>
      <c r="D194" s="385"/>
      <c r="E194" s="388"/>
      <c r="F194" s="385"/>
      <c r="G194" s="142">
        <v>7</v>
      </c>
      <c r="H194" s="139"/>
      <c r="I194" s="388"/>
      <c r="J194" s="393"/>
      <c r="K194" s="371"/>
      <c r="L194" s="374"/>
      <c r="M194" s="374"/>
      <c r="N194" s="374"/>
      <c r="O194" s="374"/>
      <c r="P194" s="38"/>
      <c r="Q194" s="38"/>
      <c r="R194" s="38"/>
      <c r="S194" s="38"/>
      <c r="T194" s="38"/>
      <c r="U194" s="38"/>
      <c r="V194" s="38"/>
      <c r="W194" s="38"/>
      <c r="X194" s="38"/>
      <c r="Y194" s="38"/>
      <c r="Z194" s="38"/>
    </row>
    <row r="195" spans="1:26" ht="15.75" customHeight="1" thickBot="1" x14ac:dyDescent="0.35">
      <c r="A195" s="38"/>
      <c r="B195" s="380"/>
      <c r="C195" s="383"/>
      <c r="D195" s="386"/>
      <c r="E195" s="389"/>
      <c r="F195" s="386"/>
      <c r="G195" s="143">
        <v>8</v>
      </c>
      <c r="H195" s="144"/>
      <c r="I195" s="389"/>
      <c r="J195" s="394"/>
      <c r="K195" s="372"/>
      <c r="L195" s="375"/>
      <c r="M195" s="375"/>
      <c r="N195" s="375"/>
      <c r="O195" s="375"/>
      <c r="P195" s="38"/>
      <c r="Q195" s="38"/>
      <c r="R195" s="38"/>
      <c r="S195" s="38"/>
      <c r="T195" s="38"/>
      <c r="U195" s="38"/>
      <c r="V195" s="38"/>
      <c r="W195" s="38"/>
      <c r="X195" s="38"/>
      <c r="Y195" s="38"/>
      <c r="Z195" s="38"/>
    </row>
    <row r="196" spans="1:26" ht="71.25" x14ac:dyDescent="0.3">
      <c r="A196" s="38"/>
      <c r="B196" s="378" t="str">
        <f>+LEFT(C196,3)</f>
        <v>5.2</v>
      </c>
      <c r="C196" s="395" t="s">
        <v>160</v>
      </c>
      <c r="D196" s="384" t="s">
        <v>595</v>
      </c>
      <c r="E196" s="387" t="s">
        <v>596</v>
      </c>
      <c r="F196" s="390">
        <v>3</v>
      </c>
      <c r="G196" s="140">
        <v>1</v>
      </c>
      <c r="H196" s="159" t="s">
        <v>161</v>
      </c>
      <c r="I196" s="391" t="s">
        <v>597</v>
      </c>
      <c r="J196" s="392">
        <v>3</v>
      </c>
      <c r="K196" s="397"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413">
        <f>+IF(K196="",0,IF(K196="Deficiencia de control mayor (diseño y ejecución)",4,IF(K196="Deficiencia de control (diseño o ejecución)",20,IF(K196="Oportunidad de mejora",40,60))))</f>
        <v>60</v>
      </c>
      <c r="M196" s="373">
        <v>1.28965</v>
      </c>
      <c r="N196" s="376">
        <f>+L196+M196</f>
        <v>61.289650000000002</v>
      </c>
      <c r="O196" s="377"/>
      <c r="P196" s="38"/>
      <c r="Q196" s="38"/>
      <c r="R196" s="38"/>
      <c r="S196" s="38"/>
      <c r="T196" s="38"/>
      <c r="U196" s="38"/>
      <c r="V196" s="38"/>
      <c r="W196" s="38"/>
      <c r="X196" s="38"/>
      <c r="Y196" s="38"/>
      <c r="Z196" s="38"/>
    </row>
    <row r="197" spans="1:26" ht="88.5" customHeight="1" x14ac:dyDescent="0.3">
      <c r="A197" s="38"/>
      <c r="B197" s="379"/>
      <c r="C197" s="382"/>
      <c r="D197" s="385"/>
      <c r="E197" s="388"/>
      <c r="F197" s="385"/>
      <c r="G197" s="142">
        <v>2</v>
      </c>
      <c r="H197" s="161" t="s">
        <v>162</v>
      </c>
      <c r="I197" s="388"/>
      <c r="J197" s="393"/>
      <c r="K197" s="371"/>
      <c r="L197" s="374"/>
      <c r="M197" s="374"/>
      <c r="N197" s="374"/>
      <c r="O197" s="374"/>
      <c r="P197" s="38"/>
      <c r="Q197" s="38"/>
      <c r="R197" s="38"/>
      <c r="S197" s="38"/>
      <c r="T197" s="38"/>
      <c r="U197" s="38"/>
      <c r="V197" s="38"/>
      <c r="W197" s="38"/>
      <c r="X197" s="38"/>
      <c r="Y197" s="38"/>
      <c r="Z197" s="38"/>
    </row>
    <row r="198" spans="1:26" ht="15.75" customHeight="1" x14ac:dyDescent="0.3">
      <c r="A198" s="38"/>
      <c r="B198" s="379"/>
      <c r="C198" s="382"/>
      <c r="D198" s="385"/>
      <c r="E198" s="388"/>
      <c r="F198" s="385"/>
      <c r="G198" s="142">
        <v>3</v>
      </c>
      <c r="H198" s="139"/>
      <c r="I198" s="388"/>
      <c r="J198" s="393"/>
      <c r="K198" s="371"/>
      <c r="L198" s="374"/>
      <c r="M198" s="374"/>
      <c r="N198" s="374"/>
      <c r="O198" s="374"/>
      <c r="P198" s="38"/>
      <c r="Q198" s="38"/>
      <c r="R198" s="38"/>
      <c r="S198" s="38"/>
      <c r="T198" s="38"/>
      <c r="U198" s="38"/>
      <c r="V198" s="38"/>
      <c r="W198" s="38"/>
      <c r="X198" s="38"/>
      <c r="Y198" s="38"/>
      <c r="Z198" s="38"/>
    </row>
    <row r="199" spans="1:26" ht="15.75" customHeight="1" x14ac:dyDescent="0.3">
      <c r="A199" s="38"/>
      <c r="B199" s="379"/>
      <c r="C199" s="382"/>
      <c r="D199" s="385"/>
      <c r="E199" s="388"/>
      <c r="F199" s="385"/>
      <c r="G199" s="142">
        <v>4</v>
      </c>
      <c r="H199" s="139"/>
      <c r="I199" s="388"/>
      <c r="J199" s="393"/>
      <c r="K199" s="371"/>
      <c r="L199" s="374"/>
      <c r="M199" s="374"/>
      <c r="N199" s="374"/>
      <c r="O199" s="374"/>
      <c r="P199" s="38"/>
      <c r="Q199" s="38"/>
      <c r="R199" s="38"/>
      <c r="S199" s="38"/>
      <c r="T199" s="38"/>
      <c r="U199" s="38"/>
      <c r="V199" s="38"/>
      <c r="W199" s="38"/>
      <c r="X199" s="38"/>
      <c r="Y199" s="38"/>
      <c r="Z199" s="38"/>
    </row>
    <row r="200" spans="1:26" ht="15.75" customHeight="1" x14ac:dyDescent="0.3">
      <c r="A200" s="38"/>
      <c r="B200" s="379"/>
      <c r="C200" s="382"/>
      <c r="D200" s="385"/>
      <c r="E200" s="388"/>
      <c r="F200" s="385"/>
      <c r="G200" s="142">
        <v>5</v>
      </c>
      <c r="H200" s="139"/>
      <c r="I200" s="388"/>
      <c r="J200" s="393"/>
      <c r="K200" s="371"/>
      <c r="L200" s="374"/>
      <c r="M200" s="374"/>
      <c r="N200" s="374"/>
      <c r="O200" s="374"/>
      <c r="P200" s="38"/>
      <c r="Q200" s="38"/>
      <c r="R200" s="38"/>
      <c r="S200" s="38"/>
      <c r="T200" s="38"/>
      <c r="U200" s="38"/>
      <c r="V200" s="38"/>
      <c r="W200" s="38"/>
      <c r="X200" s="38"/>
      <c r="Y200" s="38"/>
      <c r="Z200" s="38"/>
    </row>
    <row r="201" spans="1:26" ht="15.75" customHeight="1" x14ac:dyDescent="0.3">
      <c r="A201" s="38"/>
      <c r="B201" s="379"/>
      <c r="C201" s="382"/>
      <c r="D201" s="385"/>
      <c r="E201" s="388"/>
      <c r="F201" s="385"/>
      <c r="G201" s="142">
        <v>6</v>
      </c>
      <c r="H201" s="139"/>
      <c r="I201" s="388"/>
      <c r="J201" s="393"/>
      <c r="K201" s="371"/>
      <c r="L201" s="374"/>
      <c r="M201" s="374"/>
      <c r="N201" s="374"/>
      <c r="O201" s="374"/>
      <c r="P201" s="38"/>
      <c r="Q201" s="38"/>
      <c r="R201" s="38"/>
      <c r="S201" s="38"/>
      <c r="T201" s="38"/>
      <c r="U201" s="38"/>
      <c r="V201" s="38"/>
      <c r="W201" s="38"/>
      <c r="X201" s="38"/>
      <c r="Y201" s="38"/>
      <c r="Z201" s="38"/>
    </row>
    <row r="202" spans="1:26" ht="15.75" customHeight="1" x14ac:dyDescent="0.3">
      <c r="A202" s="38"/>
      <c r="B202" s="379"/>
      <c r="C202" s="382"/>
      <c r="D202" s="385"/>
      <c r="E202" s="388"/>
      <c r="F202" s="385"/>
      <c r="G202" s="142">
        <v>7</v>
      </c>
      <c r="H202" s="139"/>
      <c r="I202" s="388"/>
      <c r="J202" s="393"/>
      <c r="K202" s="371"/>
      <c r="L202" s="374"/>
      <c r="M202" s="374"/>
      <c r="N202" s="374"/>
      <c r="O202" s="374"/>
      <c r="P202" s="38"/>
      <c r="Q202" s="38"/>
      <c r="R202" s="38"/>
      <c r="S202" s="38"/>
      <c r="T202" s="38"/>
      <c r="U202" s="38"/>
      <c r="V202" s="38"/>
      <c r="W202" s="38"/>
      <c r="X202" s="38"/>
      <c r="Y202" s="38"/>
      <c r="Z202" s="38"/>
    </row>
    <row r="203" spans="1:26" ht="15.75" customHeight="1" thickBot="1" x14ac:dyDescent="0.35">
      <c r="A203" s="38"/>
      <c r="B203" s="380"/>
      <c r="C203" s="383"/>
      <c r="D203" s="386"/>
      <c r="E203" s="389"/>
      <c r="F203" s="386"/>
      <c r="G203" s="143">
        <v>8</v>
      </c>
      <c r="H203" s="144"/>
      <c r="I203" s="389"/>
      <c r="J203" s="394"/>
      <c r="K203" s="372"/>
      <c r="L203" s="375"/>
      <c r="M203" s="375"/>
      <c r="N203" s="375"/>
      <c r="O203" s="375"/>
      <c r="P203" s="38"/>
      <c r="Q203" s="38"/>
      <c r="R203" s="38"/>
      <c r="S203" s="38"/>
      <c r="T203" s="38"/>
      <c r="U203" s="38"/>
      <c r="V203" s="38"/>
      <c r="W203" s="38"/>
      <c r="X203" s="38"/>
      <c r="Y203" s="38"/>
      <c r="Z203" s="38"/>
    </row>
    <row r="204" spans="1:26" ht="53.25" customHeight="1" x14ac:dyDescent="0.3">
      <c r="A204" s="38"/>
      <c r="B204" s="378" t="str">
        <f>+LEFT(C204,3)</f>
        <v>5.3</v>
      </c>
      <c r="C204" s="395" t="s">
        <v>418</v>
      </c>
      <c r="D204" s="384" t="s">
        <v>598</v>
      </c>
      <c r="E204" s="387" t="s">
        <v>599</v>
      </c>
      <c r="F204" s="392">
        <v>3</v>
      </c>
      <c r="G204" s="129">
        <v>1</v>
      </c>
      <c r="H204" s="159" t="s">
        <v>419</v>
      </c>
      <c r="I204" s="391" t="s">
        <v>600</v>
      </c>
      <c r="J204" s="392">
        <v>3</v>
      </c>
      <c r="K204" s="397"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373">
        <f>+IF(K204="",0,IF(K204="Deficiencia de control mayor (diseño y ejecución)",4,IF(K204="Deficiencia de control (diseño o ejecución)",20,IF(K204="Oportunidad de mejora",40,60))))</f>
        <v>60</v>
      </c>
      <c r="M204" s="373">
        <v>1.3896299999999999</v>
      </c>
      <c r="N204" s="376">
        <f>+L204+M204</f>
        <v>61.389629999999997</v>
      </c>
      <c r="O204" s="377"/>
      <c r="P204" s="38"/>
      <c r="Q204" s="38"/>
      <c r="R204" s="38"/>
      <c r="S204" s="38"/>
      <c r="T204" s="38"/>
      <c r="U204" s="38"/>
      <c r="V204" s="38"/>
      <c r="W204" s="38"/>
      <c r="X204" s="38"/>
      <c r="Y204" s="38"/>
      <c r="Z204" s="38"/>
    </row>
    <row r="205" spans="1:26" ht="95.25" customHeight="1" x14ac:dyDescent="0.3">
      <c r="A205" s="38"/>
      <c r="B205" s="379"/>
      <c r="C205" s="382"/>
      <c r="D205" s="393"/>
      <c r="E205" s="388"/>
      <c r="F205" s="393"/>
      <c r="G205" s="130">
        <v>2</v>
      </c>
      <c r="H205" s="161" t="s">
        <v>601</v>
      </c>
      <c r="I205" s="388"/>
      <c r="J205" s="393"/>
      <c r="K205" s="371"/>
      <c r="L205" s="374"/>
      <c r="M205" s="374"/>
      <c r="N205" s="374"/>
      <c r="O205" s="374"/>
      <c r="P205" s="38"/>
      <c r="Q205" s="38"/>
      <c r="R205" s="38"/>
      <c r="S205" s="38"/>
      <c r="T205" s="38"/>
      <c r="U205" s="38"/>
      <c r="V205" s="38"/>
      <c r="W205" s="38"/>
      <c r="X205" s="38"/>
      <c r="Y205" s="38"/>
      <c r="Z205" s="38"/>
    </row>
    <row r="206" spans="1:26" ht="125.25" customHeight="1" x14ac:dyDescent="0.3">
      <c r="A206" s="38"/>
      <c r="B206" s="379"/>
      <c r="C206" s="382"/>
      <c r="D206" s="393"/>
      <c r="E206" s="388"/>
      <c r="F206" s="393"/>
      <c r="G206" s="130">
        <v>3</v>
      </c>
      <c r="H206" s="161" t="s">
        <v>602</v>
      </c>
      <c r="I206" s="388"/>
      <c r="J206" s="393"/>
      <c r="K206" s="371"/>
      <c r="L206" s="374"/>
      <c r="M206" s="374"/>
      <c r="N206" s="374"/>
      <c r="O206" s="374"/>
      <c r="P206" s="38"/>
      <c r="Q206" s="38"/>
      <c r="R206" s="38"/>
      <c r="S206" s="38"/>
      <c r="T206" s="38"/>
      <c r="U206" s="38"/>
      <c r="V206" s="38"/>
      <c r="W206" s="38"/>
      <c r="X206" s="38"/>
      <c r="Y206" s="38"/>
      <c r="Z206" s="38"/>
    </row>
    <row r="207" spans="1:26" ht="15.75" customHeight="1" x14ac:dyDescent="0.3">
      <c r="A207" s="38"/>
      <c r="B207" s="379"/>
      <c r="C207" s="382"/>
      <c r="D207" s="393"/>
      <c r="E207" s="388"/>
      <c r="F207" s="393"/>
      <c r="G207" s="130">
        <v>4</v>
      </c>
      <c r="H207" s="132"/>
      <c r="I207" s="388"/>
      <c r="J207" s="393"/>
      <c r="K207" s="371"/>
      <c r="L207" s="374"/>
      <c r="M207" s="374"/>
      <c r="N207" s="374"/>
      <c r="O207" s="374"/>
      <c r="P207" s="38"/>
      <c r="Q207" s="38"/>
      <c r="R207" s="38"/>
      <c r="S207" s="38"/>
      <c r="T207" s="38"/>
      <c r="U207" s="38"/>
      <c r="V207" s="38"/>
      <c r="W207" s="38"/>
      <c r="X207" s="38"/>
      <c r="Y207" s="38"/>
      <c r="Z207" s="38"/>
    </row>
    <row r="208" spans="1:26" ht="15.75" customHeight="1" x14ac:dyDescent="0.3">
      <c r="A208" s="38"/>
      <c r="B208" s="379"/>
      <c r="C208" s="382"/>
      <c r="D208" s="393"/>
      <c r="E208" s="388"/>
      <c r="F208" s="393"/>
      <c r="G208" s="130">
        <v>5</v>
      </c>
      <c r="H208" s="132"/>
      <c r="I208" s="388"/>
      <c r="J208" s="393"/>
      <c r="K208" s="371"/>
      <c r="L208" s="374"/>
      <c r="M208" s="374"/>
      <c r="N208" s="374"/>
      <c r="O208" s="374"/>
      <c r="P208" s="38"/>
      <c r="Q208" s="38"/>
      <c r="R208" s="38"/>
      <c r="S208" s="38"/>
      <c r="T208" s="38"/>
      <c r="U208" s="38"/>
      <c r="V208" s="38"/>
      <c r="W208" s="38"/>
      <c r="X208" s="38"/>
      <c r="Y208" s="38"/>
      <c r="Z208" s="38"/>
    </row>
    <row r="209" spans="1:26" ht="15.75" customHeight="1" x14ac:dyDescent="0.3">
      <c r="A209" s="38"/>
      <c r="B209" s="379"/>
      <c r="C209" s="382"/>
      <c r="D209" s="393"/>
      <c r="E209" s="388"/>
      <c r="F209" s="393"/>
      <c r="G209" s="130">
        <v>6</v>
      </c>
      <c r="H209" s="132"/>
      <c r="I209" s="388"/>
      <c r="J209" s="393"/>
      <c r="K209" s="371"/>
      <c r="L209" s="374"/>
      <c r="M209" s="374"/>
      <c r="N209" s="374"/>
      <c r="O209" s="374"/>
      <c r="P209" s="38"/>
      <c r="Q209" s="38"/>
      <c r="R209" s="38"/>
      <c r="S209" s="38"/>
      <c r="T209" s="38"/>
      <c r="U209" s="38"/>
      <c r="V209" s="38"/>
      <c r="W209" s="38"/>
      <c r="X209" s="38"/>
      <c r="Y209" s="38"/>
      <c r="Z209" s="38"/>
    </row>
    <row r="210" spans="1:26" ht="15.75" customHeight="1" x14ac:dyDescent="0.3">
      <c r="A210" s="38"/>
      <c r="B210" s="379"/>
      <c r="C210" s="382"/>
      <c r="D210" s="393"/>
      <c r="E210" s="388"/>
      <c r="F210" s="393"/>
      <c r="G210" s="130">
        <v>7</v>
      </c>
      <c r="H210" s="132"/>
      <c r="I210" s="388"/>
      <c r="J210" s="393"/>
      <c r="K210" s="371"/>
      <c r="L210" s="374"/>
      <c r="M210" s="374"/>
      <c r="N210" s="374"/>
      <c r="O210" s="374"/>
      <c r="P210" s="38"/>
      <c r="Q210" s="38"/>
      <c r="R210" s="38"/>
      <c r="S210" s="38"/>
      <c r="T210" s="38"/>
      <c r="U210" s="38"/>
      <c r="V210" s="38"/>
      <c r="W210" s="38"/>
      <c r="X210" s="38"/>
      <c r="Y210" s="38"/>
      <c r="Z210" s="38"/>
    </row>
    <row r="211" spans="1:26" ht="15.75" customHeight="1" thickBot="1" x14ac:dyDescent="0.35">
      <c r="A211" s="38"/>
      <c r="B211" s="380"/>
      <c r="C211" s="383"/>
      <c r="D211" s="394"/>
      <c r="E211" s="389"/>
      <c r="F211" s="394"/>
      <c r="G211" s="131">
        <v>8</v>
      </c>
      <c r="H211" s="133"/>
      <c r="I211" s="389"/>
      <c r="J211" s="394"/>
      <c r="K211" s="372"/>
      <c r="L211" s="375"/>
      <c r="M211" s="375"/>
      <c r="N211" s="375"/>
      <c r="O211" s="375"/>
      <c r="P211" s="38"/>
      <c r="Q211" s="38"/>
      <c r="R211" s="38"/>
      <c r="S211" s="38"/>
      <c r="T211" s="38"/>
      <c r="U211" s="38"/>
      <c r="V211" s="38"/>
      <c r="W211" s="38"/>
      <c r="X211" s="38"/>
      <c r="Y211" s="38"/>
      <c r="Z211" s="38"/>
    </row>
    <row r="212" spans="1:26" ht="72.75" customHeight="1" x14ac:dyDescent="0.3">
      <c r="A212" s="38"/>
      <c r="B212" s="378" t="str">
        <f>+LEFT(C212,3)</f>
        <v>5.4</v>
      </c>
      <c r="C212" s="395" t="s">
        <v>420</v>
      </c>
      <c r="D212" s="384" t="s">
        <v>603</v>
      </c>
      <c r="E212" s="387" t="s">
        <v>604</v>
      </c>
      <c r="F212" s="390">
        <v>3</v>
      </c>
      <c r="G212" s="140">
        <v>1</v>
      </c>
      <c r="H212" s="159" t="s">
        <v>163</v>
      </c>
      <c r="I212" s="391" t="s">
        <v>421</v>
      </c>
      <c r="J212" s="404">
        <v>3</v>
      </c>
      <c r="K212" s="397"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373">
        <f>+IF(K212="",0,IF(K212="Deficiencia de control mayor (diseño y ejecución)",4,IF(K212="Deficiencia de control (diseño o ejecución)",20,IF(K212="Oportunidad de mejora",40,60))))</f>
        <v>60</v>
      </c>
      <c r="M212" s="373">
        <v>1.48963</v>
      </c>
      <c r="N212" s="376">
        <f>+L212+M212</f>
        <v>61.489629999999998</v>
      </c>
      <c r="O212" s="377"/>
      <c r="P212" s="38"/>
      <c r="Q212" s="38"/>
      <c r="R212" s="38"/>
      <c r="S212" s="38"/>
      <c r="T212" s="38"/>
      <c r="U212" s="38"/>
      <c r="V212" s="38"/>
      <c r="W212" s="38"/>
      <c r="X212" s="38"/>
      <c r="Y212" s="38"/>
      <c r="Z212" s="38"/>
    </row>
    <row r="213" spans="1:26" ht="20.25" customHeight="1" x14ac:dyDescent="0.3">
      <c r="A213" s="38"/>
      <c r="B213" s="379"/>
      <c r="C213" s="382"/>
      <c r="D213" s="393"/>
      <c r="E213" s="388"/>
      <c r="F213" s="385"/>
      <c r="G213" s="142">
        <v>2</v>
      </c>
      <c r="H213" s="145"/>
      <c r="I213" s="388"/>
      <c r="J213" s="393"/>
      <c r="K213" s="371"/>
      <c r="L213" s="374"/>
      <c r="M213" s="374"/>
      <c r="N213" s="374"/>
      <c r="O213" s="374"/>
      <c r="P213" s="38"/>
      <c r="Q213" s="38"/>
      <c r="R213" s="38"/>
      <c r="S213" s="38"/>
      <c r="T213" s="38"/>
      <c r="U213" s="38"/>
      <c r="V213" s="38"/>
      <c r="W213" s="38"/>
      <c r="X213" s="38"/>
      <c r="Y213" s="38"/>
      <c r="Z213" s="38"/>
    </row>
    <row r="214" spans="1:26" ht="20.25" customHeight="1" x14ac:dyDescent="0.3">
      <c r="A214" s="38"/>
      <c r="B214" s="379"/>
      <c r="C214" s="382"/>
      <c r="D214" s="393"/>
      <c r="E214" s="388"/>
      <c r="F214" s="385"/>
      <c r="G214" s="142">
        <v>3</v>
      </c>
      <c r="H214" s="146"/>
      <c r="I214" s="388"/>
      <c r="J214" s="393"/>
      <c r="K214" s="371"/>
      <c r="L214" s="374"/>
      <c r="M214" s="374"/>
      <c r="N214" s="374"/>
      <c r="O214" s="374"/>
      <c r="P214" s="38"/>
      <c r="Q214" s="38"/>
      <c r="R214" s="38"/>
      <c r="S214" s="38"/>
      <c r="T214" s="38"/>
      <c r="U214" s="38"/>
      <c r="V214" s="38"/>
      <c r="W214" s="38"/>
      <c r="X214" s="38"/>
      <c r="Y214" s="38"/>
      <c r="Z214" s="38"/>
    </row>
    <row r="215" spans="1:26" ht="20.25" customHeight="1" x14ac:dyDescent="0.3">
      <c r="A215" s="38"/>
      <c r="B215" s="379"/>
      <c r="C215" s="382"/>
      <c r="D215" s="393"/>
      <c r="E215" s="388"/>
      <c r="F215" s="385"/>
      <c r="G215" s="142">
        <v>4</v>
      </c>
      <c r="H215" s="145"/>
      <c r="I215" s="388"/>
      <c r="J215" s="393"/>
      <c r="K215" s="371"/>
      <c r="L215" s="374"/>
      <c r="M215" s="374"/>
      <c r="N215" s="374"/>
      <c r="O215" s="374"/>
      <c r="P215" s="38"/>
      <c r="Q215" s="38"/>
      <c r="R215" s="38"/>
      <c r="S215" s="38"/>
      <c r="T215" s="38"/>
      <c r="U215" s="38"/>
      <c r="V215" s="38"/>
      <c r="W215" s="38"/>
      <c r="X215" s="38"/>
      <c r="Y215" s="38"/>
      <c r="Z215" s="38"/>
    </row>
    <row r="216" spans="1:26" ht="20.25" customHeight="1" x14ac:dyDescent="0.3">
      <c r="A216" s="38"/>
      <c r="B216" s="379"/>
      <c r="C216" s="382"/>
      <c r="D216" s="393"/>
      <c r="E216" s="388"/>
      <c r="F216" s="385"/>
      <c r="G216" s="142">
        <v>5</v>
      </c>
      <c r="H216" s="145"/>
      <c r="I216" s="388"/>
      <c r="J216" s="393"/>
      <c r="K216" s="371"/>
      <c r="L216" s="374"/>
      <c r="M216" s="374"/>
      <c r="N216" s="374"/>
      <c r="O216" s="374"/>
      <c r="P216" s="38"/>
      <c r="Q216" s="38"/>
      <c r="R216" s="38"/>
      <c r="S216" s="38"/>
      <c r="T216" s="38"/>
      <c r="U216" s="38"/>
      <c r="V216" s="38"/>
      <c r="W216" s="38"/>
      <c r="X216" s="38"/>
      <c r="Y216" s="38"/>
      <c r="Z216" s="38"/>
    </row>
    <row r="217" spans="1:26" ht="20.25" customHeight="1" x14ac:dyDescent="0.3">
      <c r="A217" s="38"/>
      <c r="B217" s="379"/>
      <c r="C217" s="382"/>
      <c r="D217" s="393"/>
      <c r="E217" s="388"/>
      <c r="F217" s="385"/>
      <c r="G217" s="142">
        <v>6</v>
      </c>
      <c r="H217" s="145"/>
      <c r="I217" s="388"/>
      <c r="J217" s="393"/>
      <c r="K217" s="371"/>
      <c r="L217" s="374"/>
      <c r="M217" s="374"/>
      <c r="N217" s="374"/>
      <c r="O217" s="374"/>
      <c r="P217" s="38"/>
      <c r="Q217" s="38"/>
      <c r="R217" s="38"/>
      <c r="S217" s="38"/>
      <c r="T217" s="38"/>
      <c r="U217" s="38"/>
      <c r="V217" s="38"/>
      <c r="W217" s="38"/>
      <c r="X217" s="38"/>
      <c r="Y217" s="38"/>
      <c r="Z217" s="38"/>
    </row>
    <row r="218" spans="1:26" ht="37.5" customHeight="1" x14ac:dyDescent="0.3">
      <c r="A218" s="38"/>
      <c r="B218" s="379"/>
      <c r="C218" s="382"/>
      <c r="D218" s="393"/>
      <c r="E218" s="388"/>
      <c r="F218" s="385"/>
      <c r="G218" s="142">
        <v>7</v>
      </c>
      <c r="H218" s="145"/>
      <c r="I218" s="388"/>
      <c r="J218" s="393"/>
      <c r="K218" s="371"/>
      <c r="L218" s="374"/>
      <c r="M218" s="374"/>
      <c r="N218" s="374"/>
      <c r="O218" s="374"/>
      <c r="P218" s="38"/>
      <c r="Q218" s="38"/>
      <c r="R218" s="38"/>
      <c r="S218" s="38"/>
      <c r="T218" s="38"/>
      <c r="U218" s="38"/>
      <c r="V218" s="38"/>
      <c r="W218" s="38"/>
      <c r="X218" s="38"/>
      <c r="Y218" s="38"/>
      <c r="Z218" s="38"/>
    </row>
    <row r="219" spans="1:26" ht="23.25" customHeight="1" thickBot="1" x14ac:dyDescent="0.35">
      <c r="A219" s="38"/>
      <c r="B219" s="380"/>
      <c r="C219" s="383"/>
      <c r="D219" s="394"/>
      <c r="E219" s="389"/>
      <c r="F219" s="386"/>
      <c r="G219" s="143">
        <v>8</v>
      </c>
      <c r="H219" s="147"/>
      <c r="I219" s="389"/>
      <c r="J219" s="394"/>
      <c r="K219" s="372"/>
      <c r="L219" s="375"/>
      <c r="M219" s="375"/>
      <c r="N219" s="375"/>
      <c r="O219" s="375"/>
      <c r="P219" s="38"/>
      <c r="Q219" s="38"/>
      <c r="R219" s="38"/>
      <c r="S219" s="38"/>
      <c r="T219" s="38"/>
      <c r="U219" s="38"/>
      <c r="V219" s="38"/>
      <c r="W219" s="38"/>
      <c r="X219" s="38"/>
      <c r="Y219" s="38"/>
      <c r="Z219" s="38"/>
    </row>
    <row r="220" spans="1:26" ht="123.75" customHeight="1" x14ac:dyDescent="0.3">
      <c r="A220" s="38"/>
      <c r="B220" s="378" t="str">
        <f>+LEFT(C220,3)</f>
        <v>5.5</v>
      </c>
      <c r="C220" s="395" t="s">
        <v>501</v>
      </c>
      <c r="D220" s="384" t="s">
        <v>605</v>
      </c>
      <c r="E220" s="387" t="s">
        <v>606</v>
      </c>
      <c r="F220" s="390">
        <v>3</v>
      </c>
      <c r="G220" s="140">
        <v>1</v>
      </c>
      <c r="H220" s="159" t="s">
        <v>164</v>
      </c>
      <c r="I220" s="391" t="s">
        <v>607</v>
      </c>
      <c r="J220" s="392">
        <v>3</v>
      </c>
      <c r="K220" s="397"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373">
        <f>+IF(K220="",0,IF(K220="Deficiencia de control mayor (diseño y ejecución)",4,IF(K220="Deficiencia de control (diseño o ejecución)",20,IF(K220="Oportunidad de mejora",40,60))))</f>
        <v>60</v>
      </c>
      <c r="M220" s="373">
        <v>1.58965</v>
      </c>
      <c r="N220" s="376">
        <f>+L220+M220</f>
        <v>61.589649999999999</v>
      </c>
      <c r="O220" s="377"/>
      <c r="P220" s="38"/>
      <c r="Q220" s="38"/>
      <c r="R220" s="38"/>
      <c r="S220" s="38"/>
      <c r="T220" s="38"/>
      <c r="U220" s="38"/>
      <c r="V220" s="38"/>
      <c r="W220" s="38"/>
      <c r="X220" s="38"/>
      <c r="Y220" s="38"/>
      <c r="Z220" s="38"/>
    </row>
    <row r="221" spans="1:26" ht="20.25" customHeight="1" x14ac:dyDescent="0.3">
      <c r="A221" s="38"/>
      <c r="B221" s="379"/>
      <c r="C221" s="382"/>
      <c r="D221" s="393"/>
      <c r="E221" s="388"/>
      <c r="F221" s="385"/>
      <c r="G221" s="142">
        <v>2</v>
      </c>
      <c r="H221" s="145"/>
      <c r="I221" s="388"/>
      <c r="J221" s="393"/>
      <c r="K221" s="371"/>
      <c r="L221" s="374"/>
      <c r="M221" s="374"/>
      <c r="N221" s="374"/>
      <c r="O221" s="374"/>
      <c r="P221" s="38"/>
      <c r="Q221" s="38"/>
      <c r="R221" s="38"/>
      <c r="S221" s="38"/>
      <c r="T221" s="38"/>
      <c r="U221" s="38"/>
      <c r="V221" s="38"/>
      <c r="W221" s="38"/>
      <c r="X221" s="38"/>
      <c r="Y221" s="38"/>
      <c r="Z221" s="38"/>
    </row>
    <row r="222" spans="1:26" ht="20.25" customHeight="1" x14ac:dyDescent="0.3">
      <c r="A222" s="38"/>
      <c r="B222" s="379"/>
      <c r="C222" s="382"/>
      <c r="D222" s="393"/>
      <c r="E222" s="388"/>
      <c r="F222" s="385"/>
      <c r="G222" s="142">
        <v>3</v>
      </c>
      <c r="H222" s="145"/>
      <c r="I222" s="388"/>
      <c r="J222" s="393"/>
      <c r="K222" s="371"/>
      <c r="L222" s="374"/>
      <c r="M222" s="374"/>
      <c r="N222" s="374"/>
      <c r="O222" s="374"/>
      <c r="P222" s="38"/>
      <c r="Q222" s="38"/>
      <c r="R222" s="38"/>
      <c r="S222" s="38"/>
      <c r="T222" s="38"/>
      <c r="U222" s="38"/>
      <c r="V222" s="38"/>
      <c r="W222" s="38"/>
      <c r="X222" s="38"/>
      <c r="Y222" s="38"/>
      <c r="Z222" s="38"/>
    </row>
    <row r="223" spans="1:26" ht="20.25" customHeight="1" x14ac:dyDescent="0.3">
      <c r="A223" s="38"/>
      <c r="B223" s="379"/>
      <c r="C223" s="382"/>
      <c r="D223" s="393"/>
      <c r="E223" s="388"/>
      <c r="F223" s="385"/>
      <c r="G223" s="142">
        <v>4</v>
      </c>
      <c r="H223" s="145"/>
      <c r="I223" s="388"/>
      <c r="J223" s="393"/>
      <c r="K223" s="371"/>
      <c r="L223" s="374"/>
      <c r="M223" s="374"/>
      <c r="N223" s="374"/>
      <c r="O223" s="374"/>
      <c r="P223" s="38"/>
      <c r="Q223" s="38"/>
      <c r="R223" s="38"/>
      <c r="S223" s="38"/>
      <c r="T223" s="38"/>
      <c r="U223" s="38"/>
      <c r="V223" s="38"/>
      <c r="W223" s="38"/>
      <c r="X223" s="38"/>
      <c r="Y223" s="38"/>
      <c r="Z223" s="38"/>
    </row>
    <row r="224" spans="1:26" ht="20.25" customHeight="1" x14ac:dyDescent="0.3">
      <c r="A224" s="38"/>
      <c r="B224" s="379"/>
      <c r="C224" s="382"/>
      <c r="D224" s="393"/>
      <c r="E224" s="388"/>
      <c r="F224" s="385"/>
      <c r="G224" s="142">
        <v>5</v>
      </c>
      <c r="H224" s="145"/>
      <c r="I224" s="388"/>
      <c r="J224" s="393"/>
      <c r="K224" s="371"/>
      <c r="L224" s="374"/>
      <c r="M224" s="374"/>
      <c r="N224" s="374"/>
      <c r="O224" s="374"/>
      <c r="P224" s="38"/>
      <c r="Q224" s="38"/>
      <c r="R224" s="38"/>
      <c r="S224" s="38"/>
      <c r="T224" s="38"/>
      <c r="U224" s="38"/>
      <c r="V224" s="38"/>
      <c r="W224" s="38"/>
      <c r="X224" s="38"/>
      <c r="Y224" s="38"/>
      <c r="Z224" s="38"/>
    </row>
    <row r="225" spans="1:26" ht="20.25" customHeight="1" x14ac:dyDescent="0.3">
      <c r="A225" s="38"/>
      <c r="B225" s="379"/>
      <c r="C225" s="382"/>
      <c r="D225" s="393"/>
      <c r="E225" s="388"/>
      <c r="F225" s="385"/>
      <c r="G225" s="142">
        <v>6</v>
      </c>
      <c r="H225" s="145"/>
      <c r="I225" s="388"/>
      <c r="J225" s="393"/>
      <c r="K225" s="371"/>
      <c r="L225" s="374"/>
      <c r="M225" s="374"/>
      <c r="N225" s="374"/>
      <c r="O225" s="374"/>
      <c r="P225" s="38"/>
      <c r="Q225" s="38"/>
      <c r="R225" s="38"/>
      <c r="S225" s="38"/>
      <c r="T225" s="38"/>
      <c r="U225" s="38"/>
      <c r="V225" s="38"/>
      <c r="W225" s="38"/>
      <c r="X225" s="38"/>
      <c r="Y225" s="38"/>
      <c r="Z225" s="38"/>
    </row>
    <row r="226" spans="1:26" ht="20.25" customHeight="1" x14ac:dyDescent="0.3">
      <c r="A226" s="38"/>
      <c r="B226" s="379"/>
      <c r="C226" s="382"/>
      <c r="D226" s="393"/>
      <c r="E226" s="388"/>
      <c r="F226" s="385"/>
      <c r="G226" s="142">
        <v>7</v>
      </c>
      <c r="H226" s="145"/>
      <c r="I226" s="388"/>
      <c r="J226" s="393"/>
      <c r="K226" s="371"/>
      <c r="L226" s="374"/>
      <c r="M226" s="374"/>
      <c r="N226" s="374"/>
      <c r="O226" s="374"/>
      <c r="P226" s="38"/>
      <c r="Q226" s="38"/>
      <c r="R226" s="38"/>
      <c r="S226" s="38"/>
      <c r="T226" s="38"/>
      <c r="U226" s="38"/>
      <c r="V226" s="38"/>
      <c r="W226" s="38"/>
      <c r="X226" s="38"/>
      <c r="Y226" s="38"/>
      <c r="Z226" s="38"/>
    </row>
    <row r="227" spans="1:26" ht="20.25" customHeight="1" thickBot="1" x14ac:dyDescent="0.35">
      <c r="A227" s="38"/>
      <c r="B227" s="380"/>
      <c r="C227" s="383"/>
      <c r="D227" s="394"/>
      <c r="E227" s="389"/>
      <c r="F227" s="386"/>
      <c r="G227" s="143">
        <v>8</v>
      </c>
      <c r="H227" s="147"/>
      <c r="I227" s="389"/>
      <c r="J227" s="394"/>
      <c r="K227" s="372"/>
      <c r="L227" s="375"/>
      <c r="M227" s="375"/>
      <c r="N227" s="375"/>
      <c r="O227" s="375"/>
      <c r="P227" s="38"/>
      <c r="Q227" s="38"/>
      <c r="R227" s="38"/>
      <c r="S227" s="38"/>
      <c r="T227" s="38"/>
      <c r="U227" s="38"/>
      <c r="V227" s="38"/>
      <c r="W227" s="38"/>
      <c r="X227" s="38"/>
      <c r="Y227" s="38"/>
      <c r="Z227" s="38"/>
    </row>
    <row r="228" spans="1:26" ht="98.25" customHeight="1" x14ac:dyDescent="0.3">
      <c r="A228" s="38"/>
      <c r="B228" s="378" t="str">
        <f>+LEFT(C228,3)</f>
        <v>5.6</v>
      </c>
      <c r="C228" s="395" t="s">
        <v>165</v>
      </c>
      <c r="D228" s="414" t="s">
        <v>605</v>
      </c>
      <c r="E228" s="387" t="s">
        <v>608</v>
      </c>
      <c r="F228" s="390">
        <v>3</v>
      </c>
      <c r="G228" s="140">
        <v>1</v>
      </c>
      <c r="H228" s="159" t="s">
        <v>166</v>
      </c>
      <c r="I228" s="391" t="s">
        <v>609</v>
      </c>
      <c r="J228" s="392">
        <v>3</v>
      </c>
      <c r="K228" s="397"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373">
        <f>+IF(K228="",0,IF(K228="Deficiencia de control mayor (diseño y ejecución)",4,IF(K228="Deficiencia de control (diseño o ejecución)",20,IF(K228="Oportunidad de mejora",40,60))))</f>
        <v>60</v>
      </c>
      <c r="M228" s="373">
        <v>1.6896530000000001</v>
      </c>
      <c r="N228" s="376">
        <f>+L228+M228</f>
        <v>61.689653</v>
      </c>
      <c r="O228" s="377"/>
      <c r="P228" s="38"/>
      <c r="Q228" s="38"/>
      <c r="R228" s="38"/>
      <c r="S228" s="38"/>
      <c r="T228" s="38"/>
      <c r="U228" s="38"/>
      <c r="V228" s="38"/>
      <c r="W228" s="38"/>
      <c r="X228" s="38"/>
      <c r="Y228" s="38"/>
      <c r="Z228" s="38"/>
    </row>
    <row r="229" spans="1:26" ht="19.5" customHeight="1" x14ac:dyDescent="0.3">
      <c r="A229" s="38"/>
      <c r="B229" s="379"/>
      <c r="C229" s="382"/>
      <c r="D229" s="415"/>
      <c r="E229" s="388"/>
      <c r="F229" s="385"/>
      <c r="G229" s="142">
        <v>2</v>
      </c>
      <c r="H229" s="145"/>
      <c r="I229" s="388"/>
      <c r="J229" s="393"/>
      <c r="K229" s="371"/>
      <c r="L229" s="374"/>
      <c r="M229" s="374"/>
      <c r="N229" s="374"/>
      <c r="O229" s="374"/>
      <c r="P229" s="38"/>
      <c r="Q229" s="38"/>
      <c r="R229" s="38"/>
      <c r="S229" s="38"/>
      <c r="T229" s="38"/>
      <c r="U229" s="38"/>
      <c r="V229" s="38"/>
      <c r="W229" s="38"/>
      <c r="X229" s="38"/>
      <c r="Y229" s="38"/>
      <c r="Z229" s="38"/>
    </row>
    <row r="230" spans="1:26" ht="19.5" customHeight="1" x14ac:dyDescent="0.3">
      <c r="A230" s="38"/>
      <c r="B230" s="379"/>
      <c r="C230" s="382"/>
      <c r="D230" s="415"/>
      <c r="E230" s="388"/>
      <c r="F230" s="385"/>
      <c r="G230" s="142">
        <v>3</v>
      </c>
      <c r="H230" s="145"/>
      <c r="I230" s="388"/>
      <c r="J230" s="393"/>
      <c r="K230" s="371"/>
      <c r="L230" s="374"/>
      <c r="M230" s="374"/>
      <c r="N230" s="374"/>
      <c r="O230" s="374"/>
      <c r="P230" s="38"/>
      <c r="Q230" s="38"/>
      <c r="R230" s="38"/>
      <c r="S230" s="38"/>
      <c r="T230" s="38"/>
      <c r="U230" s="38"/>
      <c r="V230" s="38"/>
      <c r="W230" s="38"/>
      <c r="X230" s="38"/>
      <c r="Y230" s="38"/>
      <c r="Z230" s="38"/>
    </row>
    <row r="231" spans="1:26" ht="19.5" customHeight="1" x14ac:dyDescent="0.3">
      <c r="A231" s="38"/>
      <c r="B231" s="379"/>
      <c r="C231" s="382"/>
      <c r="D231" s="415"/>
      <c r="E231" s="388"/>
      <c r="F231" s="385"/>
      <c r="G231" s="142">
        <v>4</v>
      </c>
      <c r="H231" s="145"/>
      <c r="I231" s="388"/>
      <c r="J231" s="393"/>
      <c r="K231" s="371"/>
      <c r="L231" s="374"/>
      <c r="M231" s="374"/>
      <c r="N231" s="374"/>
      <c r="O231" s="374"/>
      <c r="P231" s="38"/>
      <c r="Q231" s="38"/>
      <c r="R231" s="38"/>
      <c r="S231" s="38"/>
      <c r="T231" s="38"/>
      <c r="U231" s="38"/>
      <c r="V231" s="38"/>
      <c r="W231" s="38"/>
      <c r="X231" s="38"/>
      <c r="Y231" s="38"/>
      <c r="Z231" s="38"/>
    </row>
    <row r="232" spans="1:26" ht="19.5" customHeight="1" x14ac:dyDescent="0.3">
      <c r="A232" s="38"/>
      <c r="B232" s="379"/>
      <c r="C232" s="382"/>
      <c r="D232" s="415"/>
      <c r="E232" s="388"/>
      <c r="F232" s="385"/>
      <c r="G232" s="142">
        <v>5</v>
      </c>
      <c r="H232" s="145"/>
      <c r="I232" s="388"/>
      <c r="J232" s="393"/>
      <c r="K232" s="371"/>
      <c r="L232" s="374"/>
      <c r="M232" s="374"/>
      <c r="N232" s="374"/>
      <c r="O232" s="374"/>
      <c r="P232" s="38"/>
      <c r="Q232" s="38"/>
      <c r="R232" s="38"/>
      <c r="S232" s="38"/>
      <c r="T232" s="38"/>
      <c r="U232" s="38"/>
      <c r="V232" s="38"/>
      <c r="W232" s="38"/>
      <c r="X232" s="38"/>
      <c r="Y232" s="38"/>
      <c r="Z232" s="38"/>
    </row>
    <row r="233" spans="1:26" ht="19.5" customHeight="1" x14ac:dyDescent="0.3">
      <c r="A233" s="38"/>
      <c r="B233" s="379"/>
      <c r="C233" s="382"/>
      <c r="D233" s="415"/>
      <c r="E233" s="388"/>
      <c r="F233" s="385"/>
      <c r="G233" s="142">
        <v>6</v>
      </c>
      <c r="H233" s="145"/>
      <c r="I233" s="388"/>
      <c r="J233" s="393"/>
      <c r="K233" s="371"/>
      <c r="L233" s="374"/>
      <c r="M233" s="374"/>
      <c r="N233" s="374"/>
      <c r="O233" s="374"/>
      <c r="P233" s="38"/>
      <c r="Q233" s="38"/>
      <c r="R233" s="38"/>
      <c r="S233" s="38"/>
      <c r="T233" s="38"/>
      <c r="U233" s="38"/>
      <c r="V233" s="38"/>
      <c r="W233" s="38"/>
      <c r="X233" s="38"/>
      <c r="Y233" s="38"/>
      <c r="Z233" s="38"/>
    </row>
    <row r="234" spans="1:26" ht="19.5" customHeight="1" x14ac:dyDescent="0.3">
      <c r="A234" s="38"/>
      <c r="B234" s="379"/>
      <c r="C234" s="382"/>
      <c r="D234" s="415"/>
      <c r="E234" s="388"/>
      <c r="F234" s="385"/>
      <c r="G234" s="142">
        <v>7</v>
      </c>
      <c r="H234" s="145"/>
      <c r="I234" s="388"/>
      <c r="J234" s="393"/>
      <c r="K234" s="371"/>
      <c r="L234" s="374"/>
      <c r="M234" s="374"/>
      <c r="N234" s="374"/>
      <c r="O234" s="374"/>
      <c r="P234" s="38"/>
      <c r="Q234" s="38"/>
      <c r="R234" s="38"/>
      <c r="S234" s="38"/>
      <c r="T234" s="38"/>
      <c r="U234" s="38"/>
      <c r="V234" s="38"/>
      <c r="W234" s="38"/>
      <c r="X234" s="38"/>
      <c r="Y234" s="38"/>
      <c r="Z234" s="38"/>
    </row>
    <row r="235" spans="1:26" ht="287.25" customHeight="1" thickBot="1" x14ac:dyDescent="0.35">
      <c r="A235" s="38"/>
      <c r="B235" s="380"/>
      <c r="C235" s="383"/>
      <c r="D235" s="416"/>
      <c r="E235" s="389"/>
      <c r="F235" s="386"/>
      <c r="G235" s="143">
        <v>8</v>
      </c>
      <c r="H235" s="147"/>
      <c r="I235" s="389"/>
      <c r="J235" s="394"/>
      <c r="K235" s="372"/>
      <c r="L235" s="375"/>
      <c r="M235" s="375"/>
      <c r="N235" s="375"/>
      <c r="O235" s="375"/>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9"/>
      <c r="I236" s="39"/>
      <c r="J236" s="38"/>
      <c r="K236" s="38"/>
      <c r="L236" s="40"/>
      <c r="M236" s="40"/>
      <c r="N236" s="41"/>
      <c r="O236" s="42"/>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9"/>
      <c r="I237" s="39"/>
      <c r="J237" s="38"/>
      <c r="K237" s="38"/>
      <c r="L237" s="40"/>
      <c r="M237" s="40"/>
      <c r="N237" s="41"/>
      <c r="O237" s="42"/>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9"/>
      <c r="I238" s="39"/>
      <c r="J238" s="38"/>
      <c r="K238" s="38"/>
      <c r="L238" s="40"/>
      <c r="M238" s="40"/>
      <c r="N238" s="41"/>
      <c r="O238" s="42"/>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9"/>
      <c r="I239" s="39"/>
      <c r="J239" s="38"/>
      <c r="K239" s="38"/>
      <c r="L239" s="40"/>
      <c r="M239" s="40"/>
      <c r="N239" s="41"/>
      <c r="O239" s="42"/>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9"/>
      <c r="I240" s="39"/>
      <c r="J240" s="38"/>
      <c r="K240" s="38"/>
      <c r="L240" s="40"/>
      <c r="M240" s="40"/>
      <c r="N240" s="41"/>
      <c r="O240" s="42"/>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9"/>
      <c r="I241" s="39"/>
      <c r="J241" s="38"/>
      <c r="K241" s="38"/>
      <c r="L241" s="40"/>
      <c r="M241" s="40"/>
      <c r="N241" s="41"/>
      <c r="O241" s="42"/>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9"/>
      <c r="I242" s="39"/>
      <c r="J242" s="38"/>
      <c r="K242" s="38"/>
      <c r="L242" s="40"/>
      <c r="M242" s="40"/>
      <c r="N242" s="41"/>
      <c r="O242" s="42"/>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9"/>
      <c r="I243" s="39"/>
      <c r="J243" s="38"/>
      <c r="K243" s="38"/>
      <c r="L243" s="40"/>
      <c r="M243" s="40"/>
      <c r="N243" s="41"/>
      <c r="O243" s="42"/>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9"/>
      <c r="I244" s="39"/>
      <c r="J244" s="38"/>
      <c r="K244" s="38"/>
      <c r="L244" s="40"/>
      <c r="M244" s="40"/>
      <c r="N244" s="41"/>
      <c r="O244" s="42"/>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9"/>
      <c r="I245" s="39"/>
      <c r="J245" s="38"/>
      <c r="K245" s="38"/>
      <c r="L245" s="40"/>
      <c r="M245" s="40"/>
      <c r="N245" s="41"/>
      <c r="O245" s="42"/>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9"/>
      <c r="I246" s="39"/>
      <c r="J246" s="38"/>
      <c r="K246" s="38"/>
      <c r="L246" s="40"/>
      <c r="M246" s="40"/>
      <c r="N246" s="41"/>
      <c r="O246" s="42"/>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9"/>
      <c r="I247" s="39"/>
      <c r="J247" s="38"/>
      <c r="K247" s="38"/>
      <c r="L247" s="40"/>
      <c r="M247" s="40"/>
      <c r="N247" s="41"/>
      <c r="O247" s="42"/>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9"/>
      <c r="I248" s="39"/>
      <c r="J248" s="38"/>
      <c r="K248" s="38"/>
      <c r="L248" s="40"/>
      <c r="M248" s="40"/>
      <c r="N248" s="41"/>
      <c r="O248" s="42"/>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9"/>
      <c r="I249" s="39"/>
      <c r="J249" s="38"/>
      <c r="K249" s="38"/>
      <c r="L249" s="40"/>
      <c r="M249" s="40"/>
      <c r="N249" s="41"/>
      <c r="O249" s="42"/>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9"/>
      <c r="I250" s="39"/>
      <c r="J250" s="38"/>
      <c r="K250" s="38"/>
      <c r="L250" s="40"/>
      <c r="M250" s="40"/>
      <c r="N250" s="41"/>
      <c r="O250" s="42"/>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9"/>
      <c r="I251" s="39"/>
      <c r="J251" s="38"/>
      <c r="K251" s="38"/>
      <c r="L251" s="40"/>
      <c r="M251" s="40"/>
      <c r="N251" s="41"/>
      <c r="O251" s="42"/>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9"/>
      <c r="I252" s="39"/>
      <c r="J252" s="38"/>
      <c r="K252" s="38"/>
      <c r="L252" s="40"/>
      <c r="M252" s="40"/>
      <c r="N252" s="41"/>
      <c r="O252" s="42"/>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9"/>
      <c r="I253" s="39"/>
      <c r="J253" s="38"/>
      <c r="K253" s="38"/>
      <c r="L253" s="40"/>
      <c r="M253" s="40"/>
      <c r="N253" s="41"/>
      <c r="O253" s="42"/>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9"/>
      <c r="I254" s="39"/>
      <c r="J254" s="38"/>
      <c r="K254" s="38"/>
      <c r="L254" s="40"/>
      <c r="M254" s="40"/>
      <c r="N254" s="41"/>
      <c r="O254" s="42"/>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9"/>
      <c r="I255" s="39"/>
      <c r="J255" s="38"/>
      <c r="K255" s="38"/>
      <c r="L255" s="40"/>
      <c r="M255" s="40"/>
      <c r="N255" s="41"/>
      <c r="O255" s="42"/>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9"/>
      <c r="I256" s="39"/>
      <c r="J256" s="38"/>
      <c r="K256" s="38"/>
      <c r="L256" s="40"/>
      <c r="M256" s="40"/>
      <c r="N256" s="41"/>
      <c r="O256" s="42"/>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9"/>
      <c r="I257" s="39"/>
      <c r="J257" s="38"/>
      <c r="K257" s="38"/>
      <c r="L257" s="40"/>
      <c r="M257" s="40"/>
      <c r="N257" s="41"/>
      <c r="O257" s="42"/>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9"/>
      <c r="I258" s="39"/>
      <c r="J258" s="38"/>
      <c r="K258" s="38"/>
      <c r="L258" s="40"/>
      <c r="M258" s="40"/>
      <c r="N258" s="41"/>
      <c r="O258" s="42"/>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9"/>
      <c r="I259" s="39"/>
      <c r="J259" s="38"/>
      <c r="K259" s="38"/>
      <c r="L259" s="40"/>
      <c r="M259" s="40"/>
      <c r="N259" s="41"/>
      <c r="O259" s="42"/>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9"/>
      <c r="I260" s="39"/>
      <c r="J260" s="38"/>
      <c r="K260" s="38"/>
      <c r="L260" s="40"/>
      <c r="M260" s="40"/>
      <c r="N260" s="41"/>
      <c r="O260" s="42"/>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9"/>
      <c r="I261" s="39"/>
      <c r="J261" s="38"/>
      <c r="K261" s="38"/>
      <c r="L261" s="40"/>
      <c r="M261" s="40"/>
      <c r="N261" s="41"/>
      <c r="O261" s="42"/>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9"/>
      <c r="I262" s="39"/>
      <c r="J262" s="38"/>
      <c r="K262" s="38"/>
      <c r="L262" s="40"/>
      <c r="M262" s="40"/>
      <c r="N262" s="41"/>
      <c r="O262" s="42"/>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9"/>
      <c r="I263" s="39"/>
      <c r="J263" s="38"/>
      <c r="K263" s="38"/>
      <c r="L263" s="40"/>
      <c r="M263" s="40"/>
      <c r="N263" s="41"/>
      <c r="O263" s="42"/>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9"/>
      <c r="I264" s="39"/>
      <c r="J264" s="38"/>
      <c r="K264" s="38"/>
      <c r="L264" s="40"/>
      <c r="M264" s="40"/>
      <c r="N264" s="41"/>
      <c r="O264" s="42"/>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9"/>
      <c r="I265" s="39"/>
      <c r="J265" s="38"/>
      <c r="K265" s="38"/>
      <c r="L265" s="40"/>
      <c r="M265" s="40"/>
      <c r="N265" s="41"/>
      <c r="O265" s="42"/>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9"/>
      <c r="I266" s="39"/>
      <c r="J266" s="38"/>
      <c r="K266" s="38"/>
      <c r="L266" s="40"/>
      <c r="M266" s="40"/>
      <c r="N266" s="41"/>
      <c r="O266" s="42"/>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9"/>
      <c r="I267" s="39"/>
      <c r="J267" s="38"/>
      <c r="K267" s="38"/>
      <c r="L267" s="40"/>
      <c r="M267" s="40"/>
      <c r="N267" s="41"/>
      <c r="O267" s="42"/>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9"/>
      <c r="I268" s="39"/>
      <c r="J268" s="38"/>
      <c r="K268" s="38"/>
      <c r="L268" s="40"/>
      <c r="M268" s="40"/>
      <c r="N268" s="41"/>
      <c r="O268" s="42"/>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9"/>
      <c r="I269" s="39"/>
      <c r="J269" s="38"/>
      <c r="K269" s="38"/>
      <c r="L269" s="40"/>
      <c r="M269" s="40"/>
      <c r="N269" s="41"/>
      <c r="O269" s="42"/>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9"/>
      <c r="I270" s="39"/>
      <c r="J270" s="38"/>
      <c r="K270" s="38"/>
      <c r="L270" s="40"/>
      <c r="M270" s="40"/>
      <c r="N270" s="41"/>
      <c r="O270" s="42"/>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9"/>
      <c r="I271" s="39"/>
      <c r="J271" s="38"/>
      <c r="K271" s="38"/>
      <c r="L271" s="40"/>
      <c r="M271" s="40"/>
      <c r="N271" s="41"/>
      <c r="O271" s="42"/>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9"/>
      <c r="I272" s="39"/>
      <c r="J272" s="38"/>
      <c r="K272" s="38"/>
      <c r="L272" s="40"/>
      <c r="M272" s="40"/>
      <c r="N272" s="41"/>
      <c r="O272" s="42"/>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9"/>
      <c r="I273" s="39"/>
      <c r="J273" s="38"/>
      <c r="K273" s="38"/>
      <c r="L273" s="40"/>
      <c r="M273" s="40"/>
      <c r="N273" s="41"/>
      <c r="O273" s="42"/>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9"/>
      <c r="I274" s="39"/>
      <c r="J274" s="38"/>
      <c r="K274" s="38"/>
      <c r="L274" s="40"/>
      <c r="M274" s="40"/>
      <c r="N274" s="41"/>
      <c r="O274" s="42"/>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9"/>
      <c r="I275" s="39"/>
      <c r="J275" s="38"/>
      <c r="K275" s="38"/>
      <c r="L275" s="40"/>
      <c r="M275" s="40"/>
      <c r="N275" s="41"/>
      <c r="O275" s="42"/>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9"/>
      <c r="I276" s="39"/>
      <c r="J276" s="38"/>
      <c r="K276" s="38"/>
      <c r="L276" s="40"/>
      <c r="M276" s="40"/>
      <c r="N276" s="41"/>
      <c r="O276" s="42"/>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9"/>
      <c r="I277" s="39"/>
      <c r="J277" s="38"/>
      <c r="K277" s="38"/>
      <c r="L277" s="40"/>
      <c r="M277" s="40"/>
      <c r="N277" s="41"/>
      <c r="O277" s="42"/>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9"/>
      <c r="I278" s="39"/>
      <c r="J278" s="38"/>
      <c r="K278" s="38"/>
      <c r="L278" s="40"/>
      <c r="M278" s="40"/>
      <c r="N278" s="41"/>
      <c r="O278" s="42"/>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9"/>
      <c r="I279" s="39"/>
      <c r="J279" s="38"/>
      <c r="K279" s="38"/>
      <c r="L279" s="40"/>
      <c r="M279" s="40"/>
      <c r="N279" s="41"/>
      <c r="O279" s="42"/>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9"/>
      <c r="I280" s="39"/>
      <c r="J280" s="38"/>
      <c r="K280" s="38"/>
      <c r="L280" s="40"/>
      <c r="M280" s="40"/>
      <c r="N280" s="41"/>
      <c r="O280" s="42"/>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9"/>
      <c r="I281" s="39"/>
      <c r="J281" s="38"/>
      <c r="K281" s="38"/>
      <c r="L281" s="40"/>
      <c r="M281" s="40"/>
      <c r="N281" s="41"/>
      <c r="O281" s="42"/>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9"/>
      <c r="I282" s="39"/>
      <c r="J282" s="38"/>
      <c r="K282" s="38"/>
      <c r="L282" s="40"/>
      <c r="M282" s="40"/>
      <c r="N282" s="41"/>
      <c r="O282" s="42"/>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9"/>
      <c r="I283" s="39"/>
      <c r="J283" s="38"/>
      <c r="K283" s="38"/>
      <c r="L283" s="40"/>
      <c r="M283" s="40"/>
      <c r="N283" s="41"/>
      <c r="O283" s="42"/>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9"/>
      <c r="I284" s="39"/>
      <c r="J284" s="38"/>
      <c r="K284" s="38"/>
      <c r="L284" s="40"/>
      <c r="M284" s="40"/>
      <c r="N284" s="41"/>
      <c r="O284" s="42"/>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9"/>
      <c r="I285" s="39"/>
      <c r="J285" s="38"/>
      <c r="K285" s="38"/>
      <c r="L285" s="40"/>
      <c r="M285" s="40"/>
      <c r="N285" s="41"/>
      <c r="O285" s="42"/>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9"/>
      <c r="I286" s="39"/>
      <c r="J286" s="38"/>
      <c r="K286" s="38"/>
      <c r="L286" s="40"/>
      <c r="M286" s="40"/>
      <c r="N286" s="41"/>
      <c r="O286" s="42"/>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9"/>
      <c r="I287" s="39"/>
      <c r="J287" s="38"/>
      <c r="K287" s="38"/>
      <c r="L287" s="40"/>
      <c r="M287" s="40"/>
      <c r="N287" s="41"/>
      <c r="O287" s="42"/>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9"/>
      <c r="I288" s="39"/>
      <c r="J288" s="38"/>
      <c r="K288" s="38"/>
      <c r="L288" s="40"/>
      <c r="M288" s="40"/>
      <c r="N288" s="41"/>
      <c r="O288" s="42"/>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9"/>
      <c r="I289" s="39"/>
      <c r="J289" s="38"/>
      <c r="K289" s="38"/>
      <c r="L289" s="40"/>
      <c r="M289" s="40"/>
      <c r="N289" s="41"/>
      <c r="O289" s="42"/>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9"/>
      <c r="I290" s="39"/>
      <c r="J290" s="38"/>
      <c r="K290" s="38"/>
      <c r="L290" s="40"/>
      <c r="M290" s="40"/>
      <c r="N290" s="41"/>
      <c r="O290" s="42"/>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9"/>
      <c r="I291" s="39"/>
      <c r="J291" s="38"/>
      <c r="K291" s="38"/>
      <c r="L291" s="40"/>
      <c r="M291" s="40"/>
      <c r="N291" s="41"/>
      <c r="O291" s="42"/>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9"/>
      <c r="I292" s="39"/>
      <c r="J292" s="38"/>
      <c r="K292" s="38"/>
      <c r="L292" s="40"/>
      <c r="M292" s="40"/>
      <c r="N292" s="41"/>
      <c r="O292" s="42"/>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9"/>
      <c r="I293" s="39"/>
      <c r="J293" s="38"/>
      <c r="K293" s="38"/>
      <c r="L293" s="40"/>
      <c r="M293" s="40"/>
      <c r="N293" s="41"/>
      <c r="O293" s="42"/>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9"/>
      <c r="I294" s="39"/>
      <c r="J294" s="38"/>
      <c r="K294" s="38"/>
      <c r="L294" s="40"/>
      <c r="M294" s="40"/>
      <c r="N294" s="41"/>
      <c r="O294" s="42"/>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9"/>
      <c r="I295" s="39"/>
      <c r="J295" s="38"/>
      <c r="K295" s="38"/>
      <c r="L295" s="40"/>
      <c r="M295" s="40"/>
      <c r="N295" s="41"/>
      <c r="O295" s="42"/>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9"/>
      <c r="I296" s="39"/>
      <c r="J296" s="38"/>
      <c r="K296" s="38"/>
      <c r="L296" s="40"/>
      <c r="M296" s="40"/>
      <c r="N296" s="41"/>
      <c r="O296" s="42"/>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9"/>
      <c r="I297" s="39"/>
      <c r="J297" s="38"/>
      <c r="K297" s="38"/>
      <c r="L297" s="40"/>
      <c r="M297" s="40"/>
      <c r="N297" s="41"/>
      <c r="O297" s="42"/>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9"/>
      <c r="I298" s="39"/>
      <c r="J298" s="38"/>
      <c r="K298" s="38"/>
      <c r="L298" s="40"/>
      <c r="M298" s="40"/>
      <c r="N298" s="41"/>
      <c r="O298" s="42"/>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9"/>
      <c r="I299" s="39"/>
      <c r="J299" s="38"/>
      <c r="K299" s="38"/>
      <c r="L299" s="40"/>
      <c r="M299" s="40"/>
      <c r="N299" s="41"/>
      <c r="O299" s="42"/>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9"/>
      <c r="I300" s="39"/>
      <c r="J300" s="38"/>
      <c r="K300" s="38"/>
      <c r="L300" s="40"/>
      <c r="M300" s="40"/>
      <c r="N300" s="41"/>
      <c r="O300" s="42"/>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9"/>
      <c r="I301" s="39"/>
      <c r="J301" s="38"/>
      <c r="K301" s="38"/>
      <c r="L301" s="40"/>
      <c r="M301" s="40"/>
      <c r="N301" s="41"/>
      <c r="O301" s="42"/>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9"/>
      <c r="I302" s="39"/>
      <c r="J302" s="38"/>
      <c r="K302" s="38"/>
      <c r="L302" s="40"/>
      <c r="M302" s="40"/>
      <c r="N302" s="41"/>
      <c r="O302" s="42"/>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9"/>
      <c r="I303" s="39"/>
      <c r="J303" s="38"/>
      <c r="K303" s="38"/>
      <c r="L303" s="40"/>
      <c r="M303" s="40"/>
      <c r="N303" s="41"/>
      <c r="O303" s="42"/>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9"/>
      <c r="I304" s="39"/>
      <c r="J304" s="38"/>
      <c r="K304" s="38"/>
      <c r="L304" s="40"/>
      <c r="M304" s="40"/>
      <c r="N304" s="41"/>
      <c r="O304" s="42"/>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9"/>
      <c r="I305" s="39"/>
      <c r="J305" s="38"/>
      <c r="K305" s="38"/>
      <c r="L305" s="40"/>
      <c r="M305" s="40"/>
      <c r="N305" s="41"/>
      <c r="O305" s="42"/>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9"/>
      <c r="I306" s="39"/>
      <c r="J306" s="38"/>
      <c r="K306" s="38"/>
      <c r="L306" s="40"/>
      <c r="M306" s="40"/>
      <c r="N306" s="41"/>
      <c r="O306" s="42"/>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9"/>
      <c r="I307" s="39"/>
      <c r="J307" s="38"/>
      <c r="K307" s="38"/>
      <c r="L307" s="40"/>
      <c r="M307" s="40"/>
      <c r="N307" s="41"/>
      <c r="O307" s="42"/>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9"/>
      <c r="I308" s="39"/>
      <c r="J308" s="38"/>
      <c r="K308" s="38"/>
      <c r="L308" s="40"/>
      <c r="M308" s="40"/>
      <c r="N308" s="41"/>
      <c r="O308" s="42"/>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9"/>
      <c r="I309" s="39"/>
      <c r="J309" s="38"/>
      <c r="K309" s="38"/>
      <c r="L309" s="40"/>
      <c r="M309" s="40"/>
      <c r="N309" s="41"/>
      <c r="O309" s="42"/>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9"/>
      <c r="I310" s="39"/>
      <c r="J310" s="38"/>
      <c r="K310" s="38"/>
      <c r="L310" s="40"/>
      <c r="M310" s="40"/>
      <c r="N310" s="41"/>
      <c r="O310" s="42"/>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9"/>
      <c r="I311" s="39"/>
      <c r="J311" s="38"/>
      <c r="K311" s="38"/>
      <c r="L311" s="40"/>
      <c r="M311" s="40"/>
      <c r="N311" s="41"/>
      <c r="O311" s="42"/>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9"/>
      <c r="I312" s="39"/>
      <c r="J312" s="38"/>
      <c r="K312" s="38"/>
      <c r="L312" s="40"/>
      <c r="M312" s="40"/>
      <c r="N312" s="41"/>
      <c r="O312" s="42"/>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9"/>
      <c r="I313" s="39"/>
      <c r="J313" s="38"/>
      <c r="K313" s="38"/>
      <c r="L313" s="40"/>
      <c r="M313" s="40"/>
      <c r="N313" s="41"/>
      <c r="O313" s="42"/>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9"/>
      <c r="I314" s="39"/>
      <c r="J314" s="38"/>
      <c r="K314" s="38"/>
      <c r="L314" s="40"/>
      <c r="M314" s="40"/>
      <c r="N314" s="41"/>
      <c r="O314" s="42"/>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9"/>
      <c r="I315" s="39"/>
      <c r="J315" s="38"/>
      <c r="K315" s="38"/>
      <c r="L315" s="40"/>
      <c r="M315" s="40"/>
      <c r="N315" s="41"/>
      <c r="O315" s="42"/>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9"/>
      <c r="I316" s="39"/>
      <c r="J316" s="38"/>
      <c r="K316" s="38"/>
      <c r="L316" s="40"/>
      <c r="M316" s="40"/>
      <c r="N316" s="41"/>
      <c r="O316" s="42"/>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9"/>
      <c r="I317" s="39"/>
      <c r="J317" s="38"/>
      <c r="K317" s="38"/>
      <c r="L317" s="40"/>
      <c r="M317" s="40"/>
      <c r="N317" s="41"/>
      <c r="O317" s="42"/>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9"/>
      <c r="I318" s="39"/>
      <c r="J318" s="38"/>
      <c r="K318" s="38"/>
      <c r="L318" s="40"/>
      <c r="M318" s="40"/>
      <c r="N318" s="41"/>
      <c r="O318" s="42"/>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9"/>
      <c r="I319" s="39"/>
      <c r="J319" s="38"/>
      <c r="K319" s="38"/>
      <c r="L319" s="40"/>
      <c r="M319" s="40"/>
      <c r="N319" s="41"/>
      <c r="O319" s="42"/>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9"/>
      <c r="I320" s="39"/>
      <c r="J320" s="38"/>
      <c r="K320" s="38"/>
      <c r="L320" s="40"/>
      <c r="M320" s="40"/>
      <c r="N320" s="41"/>
      <c r="O320" s="42"/>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9"/>
      <c r="I321" s="39"/>
      <c r="J321" s="38"/>
      <c r="K321" s="38"/>
      <c r="L321" s="40"/>
      <c r="M321" s="40"/>
      <c r="N321" s="41"/>
      <c r="O321" s="42"/>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9"/>
      <c r="I322" s="39"/>
      <c r="J322" s="38"/>
      <c r="K322" s="38"/>
      <c r="L322" s="40"/>
      <c r="M322" s="40"/>
      <c r="N322" s="41"/>
      <c r="O322" s="42"/>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9"/>
      <c r="I323" s="39"/>
      <c r="J323" s="38"/>
      <c r="K323" s="38"/>
      <c r="L323" s="40"/>
      <c r="M323" s="40"/>
      <c r="N323" s="41"/>
      <c r="O323" s="42"/>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9"/>
      <c r="I324" s="39"/>
      <c r="J324" s="38"/>
      <c r="K324" s="38"/>
      <c r="L324" s="40"/>
      <c r="M324" s="40"/>
      <c r="N324" s="41"/>
      <c r="O324" s="42"/>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9"/>
      <c r="I325" s="39"/>
      <c r="J325" s="38"/>
      <c r="K325" s="38"/>
      <c r="L325" s="40"/>
      <c r="M325" s="40"/>
      <c r="N325" s="41"/>
      <c r="O325" s="42"/>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9"/>
      <c r="I326" s="39"/>
      <c r="J326" s="38"/>
      <c r="K326" s="38"/>
      <c r="L326" s="40"/>
      <c r="M326" s="40"/>
      <c r="N326" s="41"/>
      <c r="O326" s="42"/>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9"/>
      <c r="I327" s="39"/>
      <c r="J327" s="38"/>
      <c r="K327" s="38"/>
      <c r="L327" s="40"/>
      <c r="M327" s="40"/>
      <c r="N327" s="41"/>
      <c r="O327" s="42"/>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9"/>
      <c r="I328" s="39"/>
      <c r="J328" s="38"/>
      <c r="K328" s="38"/>
      <c r="L328" s="40"/>
      <c r="M328" s="40"/>
      <c r="N328" s="41"/>
      <c r="O328" s="42"/>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9"/>
      <c r="I329" s="39"/>
      <c r="J329" s="38"/>
      <c r="K329" s="38"/>
      <c r="L329" s="40"/>
      <c r="M329" s="40"/>
      <c r="N329" s="41"/>
      <c r="O329" s="42"/>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9"/>
      <c r="I330" s="39"/>
      <c r="J330" s="38"/>
      <c r="K330" s="38"/>
      <c r="L330" s="40"/>
      <c r="M330" s="40"/>
      <c r="N330" s="41"/>
      <c r="O330" s="42"/>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9"/>
      <c r="I331" s="39"/>
      <c r="J331" s="38"/>
      <c r="K331" s="38"/>
      <c r="L331" s="40"/>
      <c r="M331" s="40"/>
      <c r="N331" s="41"/>
      <c r="O331" s="42"/>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9"/>
      <c r="I332" s="39"/>
      <c r="J332" s="38"/>
      <c r="K332" s="38"/>
      <c r="L332" s="40"/>
      <c r="M332" s="40"/>
      <c r="N332" s="41"/>
      <c r="O332" s="42"/>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9"/>
      <c r="I333" s="39"/>
      <c r="J333" s="38"/>
      <c r="K333" s="38"/>
      <c r="L333" s="40"/>
      <c r="M333" s="40"/>
      <c r="N333" s="41"/>
      <c r="O333" s="42"/>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9"/>
      <c r="I334" s="39"/>
      <c r="J334" s="38"/>
      <c r="K334" s="38"/>
      <c r="L334" s="40"/>
      <c r="M334" s="40"/>
      <c r="N334" s="41"/>
      <c r="O334" s="42"/>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9"/>
      <c r="I335" s="39"/>
      <c r="J335" s="38"/>
      <c r="K335" s="38"/>
      <c r="L335" s="40"/>
      <c r="M335" s="40"/>
      <c r="N335" s="41"/>
      <c r="O335" s="42"/>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9"/>
      <c r="I336" s="39"/>
      <c r="J336" s="38"/>
      <c r="K336" s="38"/>
      <c r="L336" s="40"/>
      <c r="M336" s="40"/>
      <c r="N336" s="41"/>
      <c r="O336" s="42"/>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9"/>
      <c r="I337" s="39"/>
      <c r="J337" s="38"/>
      <c r="K337" s="38"/>
      <c r="L337" s="40"/>
      <c r="M337" s="40"/>
      <c r="N337" s="41"/>
      <c r="O337" s="42"/>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9"/>
      <c r="I338" s="39"/>
      <c r="J338" s="38"/>
      <c r="K338" s="38"/>
      <c r="L338" s="40"/>
      <c r="M338" s="40"/>
      <c r="N338" s="41"/>
      <c r="O338" s="42"/>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9"/>
      <c r="I339" s="39"/>
      <c r="J339" s="38"/>
      <c r="K339" s="38"/>
      <c r="L339" s="40"/>
      <c r="M339" s="40"/>
      <c r="N339" s="41"/>
      <c r="O339" s="42"/>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9"/>
      <c r="I340" s="39"/>
      <c r="J340" s="38"/>
      <c r="K340" s="38"/>
      <c r="L340" s="40"/>
      <c r="M340" s="40"/>
      <c r="N340" s="41"/>
      <c r="O340" s="42"/>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9"/>
      <c r="I341" s="39"/>
      <c r="J341" s="38"/>
      <c r="K341" s="38"/>
      <c r="L341" s="40"/>
      <c r="M341" s="40"/>
      <c r="N341" s="41"/>
      <c r="O341" s="42"/>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9"/>
      <c r="I342" s="39"/>
      <c r="J342" s="38"/>
      <c r="K342" s="38"/>
      <c r="L342" s="40"/>
      <c r="M342" s="40"/>
      <c r="N342" s="41"/>
      <c r="O342" s="42"/>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9"/>
      <c r="I343" s="39"/>
      <c r="J343" s="38"/>
      <c r="K343" s="38"/>
      <c r="L343" s="40"/>
      <c r="M343" s="40"/>
      <c r="N343" s="41"/>
      <c r="O343" s="42"/>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9"/>
      <c r="I344" s="39"/>
      <c r="J344" s="38"/>
      <c r="K344" s="38"/>
      <c r="L344" s="40"/>
      <c r="M344" s="40"/>
      <c r="N344" s="41"/>
      <c r="O344" s="42"/>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9"/>
      <c r="I345" s="39"/>
      <c r="J345" s="38"/>
      <c r="K345" s="38"/>
      <c r="L345" s="40"/>
      <c r="M345" s="40"/>
      <c r="N345" s="41"/>
      <c r="O345" s="42"/>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9"/>
      <c r="I346" s="39"/>
      <c r="J346" s="38"/>
      <c r="K346" s="38"/>
      <c r="L346" s="40"/>
      <c r="M346" s="40"/>
      <c r="N346" s="41"/>
      <c r="O346" s="42"/>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9"/>
      <c r="I347" s="39"/>
      <c r="J347" s="38"/>
      <c r="K347" s="38"/>
      <c r="L347" s="40"/>
      <c r="M347" s="40"/>
      <c r="N347" s="41"/>
      <c r="O347" s="42"/>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9"/>
      <c r="I348" s="39"/>
      <c r="J348" s="38"/>
      <c r="K348" s="38"/>
      <c r="L348" s="40"/>
      <c r="M348" s="40"/>
      <c r="N348" s="41"/>
      <c r="O348" s="42"/>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9"/>
      <c r="I349" s="39"/>
      <c r="J349" s="38"/>
      <c r="K349" s="38"/>
      <c r="L349" s="40"/>
      <c r="M349" s="40"/>
      <c r="N349" s="41"/>
      <c r="O349" s="42"/>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9"/>
      <c r="I350" s="39"/>
      <c r="J350" s="38"/>
      <c r="K350" s="38"/>
      <c r="L350" s="40"/>
      <c r="M350" s="40"/>
      <c r="N350" s="41"/>
      <c r="O350" s="42"/>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9"/>
      <c r="I351" s="39"/>
      <c r="J351" s="38"/>
      <c r="K351" s="38"/>
      <c r="L351" s="40"/>
      <c r="M351" s="40"/>
      <c r="N351" s="41"/>
      <c r="O351" s="42"/>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9"/>
      <c r="I352" s="39"/>
      <c r="J352" s="38"/>
      <c r="K352" s="38"/>
      <c r="L352" s="40"/>
      <c r="M352" s="40"/>
      <c r="N352" s="41"/>
      <c r="O352" s="42"/>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9"/>
      <c r="I353" s="39"/>
      <c r="J353" s="38"/>
      <c r="K353" s="38"/>
      <c r="L353" s="40"/>
      <c r="M353" s="40"/>
      <c r="N353" s="41"/>
      <c r="O353" s="42"/>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9"/>
      <c r="I354" s="39"/>
      <c r="J354" s="38"/>
      <c r="K354" s="38"/>
      <c r="L354" s="40"/>
      <c r="M354" s="40"/>
      <c r="N354" s="41"/>
      <c r="O354" s="42"/>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9"/>
      <c r="I355" s="39"/>
      <c r="J355" s="38"/>
      <c r="K355" s="38"/>
      <c r="L355" s="40"/>
      <c r="M355" s="40"/>
      <c r="N355" s="41"/>
      <c r="O355" s="42"/>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9"/>
      <c r="I356" s="39"/>
      <c r="J356" s="38"/>
      <c r="K356" s="38"/>
      <c r="L356" s="40"/>
      <c r="M356" s="40"/>
      <c r="N356" s="41"/>
      <c r="O356" s="42"/>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9"/>
      <c r="I357" s="39"/>
      <c r="J357" s="38"/>
      <c r="K357" s="38"/>
      <c r="L357" s="40"/>
      <c r="M357" s="40"/>
      <c r="N357" s="41"/>
      <c r="O357" s="42"/>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9"/>
      <c r="I358" s="39"/>
      <c r="J358" s="38"/>
      <c r="K358" s="38"/>
      <c r="L358" s="40"/>
      <c r="M358" s="40"/>
      <c r="N358" s="41"/>
      <c r="O358" s="42"/>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9"/>
      <c r="I359" s="39"/>
      <c r="J359" s="38"/>
      <c r="K359" s="38"/>
      <c r="L359" s="40"/>
      <c r="M359" s="40"/>
      <c r="N359" s="41"/>
      <c r="O359" s="42"/>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9"/>
      <c r="I360" s="39"/>
      <c r="J360" s="38"/>
      <c r="K360" s="38"/>
      <c r="L360" s="40"/>
      <c r="M360" s="40"/>
      <c r="N360" s="41"/>
      <c r="O360" s="42"/>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9"/>
      <c r="I361" s="39"/>
      <c r="J361" s="38"/>
      <c r="K361" s="38"/>
      <c r="L361" s="40"/>
      <c r="M361" s="40"/>
      <c r="N361" s="41"/>
      <c r="O361" s="42"/>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9"/>
      <c r="I362" s="39"/>
      <c r="J362" s="38"/>
      <c r="K362" s="38"/>
      <c r="L362" s="40"/>
      <c r="M362" s="40"/>
      <c r="N362" s="41"/>
      <c r="O362" s="42"/>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9"/>
      <c r="I363" s="39"/>
      <c r="J363" s="38"/>
      <c r="K363" s="38"/>
      <c r="L363" s="40"/>
      <c r="M363" s="40"/>
      <c r="N363" s="41"/>
      <c r="O363" s="42"/>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9"/>
      <c r="I364" s="39"/>
      <c r="J364" s="38"/>
      <c r="K364" s="38"/>
      <c r="L364" s="40"/>
      <c r="M364" s="40"/>
      <c r="N364" s="41"/>
      <c r="O364" s="42"/>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9"/>
      <c r="I365" s="39"/>
      <c r="J365" s="38"/>
      <c r="K365" s="38"/>
      <c r="L365" s="40"/>
      <c r="M365" s="40"/>
      <c r="N365" s="41"/>
      <c r="O365" s="42"/>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9"/>
      <c r="I366" s="39"/>
      <c r="J366" s="38"/>
      <c r="K366" s="38"/>
      <c r="L366" s="40"/>
      <c r="M366" s="40"/>
      <c r="N366" s="41"/>
      <c r="O366" s="42"/>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9"/>
      <c r="I367" s="39"/>
      <c r="J367" s="38"/>
      <c r="K367" s="38"/>
      <c r="L367" s="40"/>
      <c r="M367" s="40"/>
      <c r="N367" s="41"/>
      <c r="O367" s="42"/>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9"/>
      <c r="I368" s="39"/>
      <c r="J368" s="38"/>
      <c r="K368" s="38"/>
      <c r="L368" s="40"/>
      <c r="M368" s="40"/>
      <c r="N368" s="41"/>
      <c r="O368" s="42"/>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9"/>
      <c r="I369" s="39"/>
      <c r="J369" s="38"/>
      <c r="K369" s="38"/>
      <c r="L369" s="40"/>
      <c r="M369" s="40"/>
      <c r="N369" s="41"/>
      <c r="O369" s="42"/>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9"/>
      <c r="I370" s="39"/>
      <c r="J370" s="38"/>
      <c r="K370" s="38"/>
      <c r="L370" s="40"/>
      <c r="M370" s="40"/>
      <c r="N370" s="41"/>
      <c r="O370" s="42"/>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9"/>
      <c r="I371" s="39"/>
      <c r="J371" s="38"/>
      <c r="K371" s="38"/>
      <c r="L371" s="40"/>
      <c r="M371" s="40"/>
      <c r="N371" s="41"/>
      <c r="O371" s="42"/>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9"/>
      <c r="I372" s="39"/>
      <c r="J372" s="38"/>
      <c r="K372" s="38"/>
      <c r="L372" s="40"/>
      <c r="M372" s="40"/>
      <c r="N372" s="41"/>
      <c r="O372" s="42"/>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9"/>
      <c r="I373" s="39"/>
      <c r="J373" s="38"/>
      <c r="K373" s="38"/>
      <c r="L373" s="40"/>
      <c r="M373" s="40"/>
      <c r="N373" s="41"/>
      <c r="O373" s="42"/>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9"/>
      <c r="I374" s="39"/>
      <c r="J374" s="38"/>
      <c r="K374" s="38"/>
      <c r="L374" s="40"/>
      <c r="M374" s="40"/>
      <c r="N374" s="41"/>
      <c r="O374" s="42"/>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9"/>
      <c r="I375" s="39"/>
      <c r="J375" s="38"/>
      <c r="K375" s="38"/>
      <c r="L375" s="40"/>
      <c r="M375" s="40"/>
      <c r="N375" s="41"/>
      <c r="O375" s="42"/>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9"/>
      <c r="I376" s="39"/>
      <c r="J376" s="38"/>
      <c r="K376" s="38"/>
      <c r="L376" s="40"/>
      <c r="M376" s="40"/>
      <c r="N376" s="41"/>
      <c r="O376" s="42"/>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9"/>
      <c r="I377" s="39"/>
      <c r="J377" s="38"/>
      <c r="K377" s="38"/>
      <c r="L377" s="40"/>
      <c r="M377" s="40"/>
      <c r="N377" s="41"/>
      <c r="O377" s="42"/>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9"/>
      <c r="I378" s="39"/>
      <c r="J378" s="38"/>
      <c r="K378" s="38"/>
      <c r="L378" s="40"/>
      <c r="M378" s="40"/>
      <c r="N378" s="41"/>
      <c r="O378" s="42"/>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9"/>
      <c r="I379" s="39"/>
      <c r="J379" s="38"/>
      <c r="K379" s="38"/>
      <c r="L379" s="40"/>
      <c r="M379" s="40"/>
      <c r="N379" s="41"/>
      <c r="O379" s="42"/>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9"/>
      <c r="I380" s="39"/>
      <c r="J380" s="38"/>
      <c r="K380" s="38"/>
      <c r="L380" s="40"/>
      <c r="M380" s="40"/>
      <c r="N380" s="41"/>
      <c r="O380" s="42"/>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9"/>
      <c r="I381" s="39"/>
      <c r="J381" s="38"/>
      <c r="K381" s="38"/>
      <c r="L381" s="40"/>
      <c r="M381" s="40"/>
      <c r="N381" s="41"/>
      <c r="O381" s="42"/>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9"/>
      <c r="I382" s="39"/>
      <c r="J382" s="38"/>
      <c r="K382" s="38"/>
      <c r="L382" s="40"/>
      <c r="M382" s="40"/>
      <c r="N382" s="41"/>
      <c r="O382" s="42"/>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9"/>
      <c r="I383" s="39"/>
      <c r="J383" s="38"/>
      <c r="K383" s="38"/>
      <c r="L383" s="40"/>
      <c r="M383" s="40"/>
      <c r="N383" s="41"/>
      <c r="O383" s="42"/>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9"/>
      <c r="I384" s="39"/>
      <c r="J384" s="38"/>
      <c r="K384" s="38"/>
      <c r="L384" s="40"/>
      <c r="M384" s="40"/>
      <c r="N384" s="41"/>
      <c r="O384" s="42"/>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9"/>
      <c r="I385" s="39"/>
      <c r="J385" s="38"/>
      <c r="K385" s="38"/>
      <c r="L385" s="40"/>
      <c r="M385" s="40"/>
      <c r="N385" s="41"/>
      <c r="O385" s="42"/>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9"/>
      <c r="I386" s="39"/>
      <c r="J386" s="38"/>
      <c r="K386" s="38"/>
      <c r="L386" s="40"/>
      <c r="M386" s="40"/>
      <c r="N386" s="41"/>
      <c r="O386" s="42"/>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9"/>
      <c r="I387" s="39"/>
      <c r="J387" s="38"/>
      <c r="K387" s="38"/>
      <c r="L387" s="40"/>
      <c r="M387" s="40"/>
      <c r="N387" s="41"/>
      <c r="O387" s="42"/>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9"/>
      <c r="I388" s="39"/>
      <c r="J388" s="38"/>
      <c r="K388" s="38"/>
      <c r="L388" s="40"/>
      <c r="M388" s="40"/>
      <c r="N388" s="41"/>
      <c r="O388" s="42"/>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9"/>
      <c r="I389" s="39"/>
      <c r="J389" s="38"/>
      <c r="K389" s="38"/>
      <c r="L389" s="40"/>
      <c r="M389" s="40"/>
      <c r="N389" s="41"/>
      <c r="O389" s="42"/>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9"/>
      <c r="I390" s="39"/>
      <c r="J390" s="38"/>
      <c r="K390" s="38"/>
      <c r="L390" s="40"/>
      <c r="M390" s="40"/>
      <c r="N390" s="41"/>
      <c r="O390" s="42"/>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9"/>
      <c r="I391" s="39"/>
      <c r="J391" s="38"/>
      <c r="K391" s="38"/>
      <c r="L391" s="40"/>
      <c r="M391" s="40"/>
      <c r="N391" s="41"/>
      <c r="O391" s="42"/>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9"/>
      <c r="I392" s="39"/>
      <c r="J392" s="38"/>
      <c r="K392" s="38"/>
      <c r="L392" s="40"/>
      <c r="M392" s="40"/>
      <c r="N392" s="41"/>
      <c r="O392" s="42"/>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9"/>
      <c r="I393" s="39"/>
      <c r="J393" s="38"/>
      <c r="K393" s="38"/>
      <c r="L393" s="40"/>
      <c r="M393" s="40"/>
      <c r="N393" s="41"/>
      <c r="O393" s="42"/>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9"/>
      <c r="I394" s="39"/>
      <c r="J394" s="38"/>
      <c r="K394" s="38"/>
      <c r="L394" s="40"/>
      <c r="M394" s="40"/>
      <c r="N394" s="41"/>
      <c r="O394" s="42"/>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9"/>
      <c r="I395" s="39"/>
      <c r="J395" s="38"/>
      <c r="K395" s="38"/>
      <c r="L395" s="40"/>
      <c r="M395" s="40"/>
      <c r="N395" s="41"/>
      <c r="O395" s="42"/>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9"/>
      <c r="I396" s="39"/>
      <c r="J396" s="38"/>
      <c r="K396" s="38"/>
      <c r="L396" s="40"/>
      <c r="M396" s="40"/>
      <c r="N396" s="41"/>
      <c r="O396" s="42"/>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9"/>
      <c r="I397" s="39"/>
      <c r="J397" s="38"/>
      <c r="K397" s="38"/>
      <c r="L397" s="40"/>
      <c r="M397" s="40"/>
      <c r="N397" s="41"/>
      <c r="O397" s="42"/>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9"/>
      <c r="I398" s="39"/>
      <c r="J398" s="38"/>
      <c r="K398" s="38"/>
      <c r="L398" s="40"/>
      <c r="M398" s="40"/>
      <c r="N398" s="41"/>
      <c r="O398" s="42"/>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9"/>
      <c r="I399" s="39"/>
      <c r="J399" s="38"/>
      <c r="K399" s="38"/>
      <c r="L399" s="40"/>
      <c r="M399" s="40"/>
      <c r="N399" s="41"/>
      <c r="O399" s="42"/>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9"/>
      <c r="I400" s="39"/>
      <c r="J400" s="38"/>
      <c r="K400" s="38"/>
      <c r="L400" s="40"/>
      <c r="M400" s="40"/>
      <c r="N400" s="41"/>
      <c r="O400" s="42"/>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9"/>
      <c r="I401" s="39"/>
      <c r="J401" s="38"/>
      <c r="K401" s="38"/>
      <c r="L401" s="40"/>
      <c r="M401" s="40"/>
      <c r="N401" s="41"/>
      <c r="O401" s="42"/>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9"/>
      <c r="I402" s="39"/>
      <c r="J402" s="38"/>
      <c r="K402" s="38"/>
      <c r="L402" s="40"/>
      <c r="M402" s="40"/>
      <c r="N402" s="41"/>
      <c r="O402" s="42"/>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9"/>
      <c r="I403" s="39"/>
      <c r="J403" s="38"/>
      <c r="K403" s="38"/>
      <c r="L403" s="40"/>
      <c r="M403" s="40"/>
      <c r="N403" s="41"/>
      <c r="O403" s="42"/>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9"/>
      <c r="I404" s="39"/>
      <c r="J404" s="38"/>
      <c r="K404" s="38"/>
      <c r="L404" s="40"/>
      <c r="M404" s="40"/>
      <c r="N404" s="41"/>
      <c r="O404" s="42"/>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9"/>
      <c r="I405" s="39"/>
      <c r="J405" s="38"/>
      <c r="K405" s="38"/>
      <c r="L405" s="40"/>
      <c r="M405" s="40"/>
      <c r="N405" s="41"/>
      <c r="O405" s="42"/>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9"/>
      <c r="I406" s="39"/>
      <c r="J406" s="38"/>
      <c r="K406" s="38"/>
      <c r="L406" s="40"/>
      <c r="M406" s="40"/>
      <c r="N406" s="41"/>
      <c r="O406" s="42"/>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9"/>
      <c r="I407" s="39"/>
      <c r="J407" s="38"/>
      <c r="K407" s="38"/>
      <c r="L407" s="40"/>
      <c r="M407" s="40"/>
      <c r="N407" s="41"/>
      <c r="O407" s="42"/>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9"/>
      <c r="I408" s="39"/>
      <c r="J408" s="38"/>
      <c r="K408" s="38"/>
      <c r="L408" s="40"/>
      <c r="M408" s="40"/>
      <c r="N408" s="41"/>
      <c r="O408" s="42"/>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9"/>
      <c r="I409" s="39"/>
      <c r="J409" s="38"/>
      <c r="K409" s="38"/>
      <c r="L409" s="40"/>
      <c r="M409" s="40"/>
      <c r="N409" s="41"/>
      <c r="O409" s="42"/>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9"/>
      <c r="I410" s="39"/>
      <c r="J410" s="38"/>
      <c r="K410" s="38"/>
      <c r="L410" s="40"/>
      <c r="M410" s="40"/>
      <c r="N410" s="41"/>
      <c r="O410" s="42"/>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9"/>
      <c r="I411" s="39"/>
      <c r="J411" s="38"/>
      <c r="K411" s="38"/>
      <c r="L411" s="40"/>
      <c r="M411" s="40"/>
      <c r="N411" s="41"/>
      <c r="O411" s="42"/>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9"/>
      <c r="I412" s="39"/>
      <c r="J412" s="38"/>
      <c r="K412" s="38"/>
      <c r="L412" s="40"/>
      <c r="M412" s="40"/>
      <c r="N412" s="41"/>
      <c r="O412" s="42"/>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9"/>
      <c r="I413" s="39"/>
      <c r="J413" s="38"/>
      <c r="K413" s="38"/>
      <c r="L413" s="40"/>
      <c r="M413" s="40"/>
      <c r="N413" s="41"/>
      <c r="O413" s="42"/>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9"/>
      <c r="I414" s="39"/>
      <c r="J414" s="38"/>
      <c r="K414" s="38"/>
      <c r="L414" s="40"/>
      <c r="M414" s="40"/>
      <c r="N414" s="41"/>
      <c r="O414" s="42"/>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9"/>
      <c r="I415" s="39"/>
      <c r="J415" s="38"/>
      <c r="K415" s="38"/>
      <c r="L415" s="40"/>
      <c r="M415" s="40"/>
      <c r="N415" s="41"/>
      <c r="O415" s="42"/>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9"/>
      <c r="I416" s="39"/>
      <c r="J416" s="38"/>
      <c r="K416" s="38"/>
      <c r="L416" s="40"/>
      <c r="M416" s="40"/>
      <c r="N416" s="41"/>
      <c r="O416" s="42"/>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9"/>
      <c r="I417" s="39"/>
      <c r="J417" s="38"/>
      <c r="K417" s="38"/>
      <c r="L417" s="40"/>
      <c r="M417" s="40"/>
      <c r="N417" s="41"/>
      <c r="O417" s="42"/>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9"/>
      <c r="I418" s="39"/>
      <c r="J418" s="38"/>
      <c r="K418" s="38"/>
      <c r="L418" s="40"/>
      <c r="M418" s="40"/>
      <c r="N418" s="41"/>
      <c r="O418" s="42"/>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9"/>
      <c r="I419" s="39"/>
      <c r="J419" s="38"/>
      <c r="K419" s="38"/>
      <c r="L419" s="40"/>
      <c r="M419" s="40"/>
      <c r="N419" s="41"/>
      <c r="O419" s="42"/>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9"/>
      <c r="I420" s="39"/>
      <c r="J420" s="38"/>
      <c r="K420" s="38"/>
      <c r="L420" s="40"/>
      <c r="M420" s="40"/>
      <c r="N420" s="41"/>
      <c r="O420" s="42"/>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9"/>
      <c r="I421" s="39"/>
      <c r="J421" s="38"/>
      <c r="K421" s="38"/>
      <c r="L421" s="40"/>
      <c r="M421" s="40"/>
      <c r="N421" s="41"/>
      <c r="O421" s="42"/>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9"/>
      <c r="I422" s="39"/>
      <c r="J422" s="38"/>
      <c r="K422" s="38"/>
      <c r="L422" s="40"/>
      <c r="M422" s="40"/>
      <c r="N422" s="41"/>
      <c r="O422" s="42"/>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9"/>
      <c r="I423" s="39"/>
      <c r="J423" s="38"/>
      <c r="K423" s="38"/>
      <c r="L423" s="40"/>
      <c r="M423" s="40"/>
      <c r="N423" s="41"/>
      <c r="O423" s="42"/>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9"/>
      <c r="I424" s="39"/>
      <c r="J424" s="38"/>
      <c r="K424" s="38"/>
      <c r="L424" s="40"/>
      <c r="M424" s="40"/>
      <c r="N424" s="41"/>
      <c r="O424" s="42"/>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9"/>
      <c r="I425" s="39"/>
      <c r="J425" s="38"/>
      <c r="K425" s="38"/>
      <c r="L425" s="40"/>
      <c r="M425" s="40"/>
      <c r="N425" s="41"/>
      <c r="O425" s="42"/>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9"/>
      <c r="I426" s="39"/>
      <c r="J426" s="38"/>
      <c r="K426" s="38"/>
      <c r="L426" s="40"/>
      <c r="M426" s="40"/>
      <c r="N426" s="41"/>
      <c r="O426" s="42"/>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9"/>
      <c r="I427" s="39"/>
      <c r="J427" s="38"/>
      <c r="K427" s="38"/>
      <c r="L427" s="40"/>
      <c r="M427" s="40"/>
      <c r="N427" s="41"/>
      <c r="O427" s="42"/>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9"/>
      <c r="I428" s="39"/>
      <c r="J428" s="38"/>
      <c r="K428" s="38"/>
      <c r="L428" s="40"/>
      <c r="M428" s="40"/>
      <c r="N428" s="41"/>
      <c r="O428" s="42"/>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9"/>
      <c r="I429" s="39"/>
      <c r="J429" s="38"/>
      <c r="K429" s="38"/>
      <c r="L429" s="40"/>
      <c r="M429" s="40"/>
      <c r="N429" s="41"/>
      <c r="O429" s="42"/>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9"/>
      <c r="I430" s="39"/>
      <c r="J430" s="38"/>
      <c r="K430" s="38"/>
      <c r="L430" s="40"/>
      <c r="M430" s="40"/>
      <c r="N430" s="41"/>
      <c r="O430" s="42"/>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9"/>
      <c r="I431" s="39"/>
      <c r="J431" s="38"/>
      <c r="K431" s="38"/>
      <c r="L431" s="40"/>
      <c r="M431" s="40"/>
      <c r="N431" s="41"/>
      <c r="O431" s="42"/>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9"/>
      <c r="I432" s="39"/>
      <c r="J432" s="38"/>
      <c r="K432" s="38"/>
      <c r="L432" s="40"/>
      <c r="M432" s="40"/>
      <c r="N432" s="41"/>
      <c r="O432" s="42"/>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9"/>
      <c r="I433" s="39"/>
      <c r="J433" s="38"/>
      <c r="K433" s="38"/>
      <c r="L433" s="40"/>
      <c r="M433" s="40"/>
      <c r="N433" s="41"/>
      <c r="O433" s="42"/>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9"/>
      <c r="I434" s="39"/>
      <c r="J434" s="38"/>
      <c r="K434" s="38"/>
      <c r="L434" s="40"/>
      <c r="M434" s="40"/>
      <c r="N434" s="41"/>
      <c r="O434" s="42"/>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9"/>
      <c r="I435" s="39"/>
      <c r="J435" s="38"/>
      <c r="K435" s="38"/>
      <c r="L435" s="40"/>
      <c r="M435" s="40"/>
      <c r="N435" s="41"/>
      <c r="O435" s="42"/>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9"/>
      <c r="I436" s="39"/>
      <c r="J436" s="38"/>
      <c r="K436" s="38"/>
      <c r="L436" s="40"/>
      <c r="M436" s="40"/>
      <c r="N436" s="41"/>
      <c r="O436" s="42"/>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9"/>
      <c r="I437" s="39"/>
      <c r="J437" s="38"/>
      <c r="K437" s="38"/>
      <c r="L437" s="40"/>
      <c r="M437" s="40"/>
      <c r="N437" s="41"/>
      <c r="O437" s="42"/>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9"/>
      <c r="I438" s="39"/>
      <c r="J438" s="38"/>
      <c r="K438" s="38"/>
      <c r="L438" s="40"/>
      <c r="M438" s="40"/>
      <c r="N438" s="41"/>
      <c r="O438" s="42"/>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9"/>
      <c r="I439" s="39"/>
      <c r="J439" s="38"/>
      <c r="K439" s="38"/>
      <c r="L439" s="40"/>
      <c r="M439" s="40"/>
      <c r="N439" s="41"/>
      <c r="O439" s="42"/>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9"/>
      <c r="I440" s="39"/>
      <c r="J440" s="38"/>
      <c r="K440" s="38"/>
      <c r="L440" s="40"/>
      <c r="M440" s="40"/>
      <c r="N440" s="41"/>
      <c r="O440" s="42"/>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9"/>
      <c r="I441" s="39"/>
      <c r="J441" s="38"/>
      <c r="K441" s="38"/>
      <c r="L441" s="40"/>
      <c r="M441" s="40"/>
      <c r="N441" s="41"/>
      <c r="O441" s="42"/>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9"/>
      <c r="I442" s="39"/>
      <c r="J442" s="38"/>
      <c r="K442" s="38"/>
      <c r="L442" s="40"/>
      <c r="M442" s="40"/>
      <c r="N442" s="41"/>
      <c r="O442" s="42"/>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9"/>
      <c r="I443" s="39"/>
      <c r="J443" s="38"/>
      <c r="K443" s="38"/>
      <c r="L443" s="40"/>
      <c r="M443" s="40"/>
      <c r="N443" s="41"/>
      <c r="O443" s="42"/>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9"/>
      <c r="I444" s="39"/>
      <c r="J444" s="38"/>
      <c r="K444" s="38"/>
      <c r="L444" s="40"/>
      <c r="M444" s="40"/>
      <c r="N444" s="41"/>
      <c r="O444" s="42"/>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9"/>
      <c r="I445" s="39"/>
      <c r="J445" s="38"/>
      <c r="K445" s="38"/>
      <c r="L445" s="40"/>
      <c r="M445" s="40"/>
      <c r="N445" s="41"/>
      <c r="O445" s="42"/>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9"/>
      <c r="I446" s="39"/>
      <c r="J446" s="38"/>
      <c r="K446" s="38"/>
      <c r="L446" s="40"/>
      <c r="M446" s="40"/>
      <c r="N446" s="41"/>
      <c r="O446" s="42"/>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9"/>
      <c r="I447" s="39"/>
      <c r="J447" s="38"/>
      <c r="K447" s="38"/>
      <c r="L447" s="40"/>
      <c r="M447" s="40"/>
      <c r="N447" s="41"/>
      <c r="O447" s="42"/>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9"/>
      <c r="I448" s="39"/>
      <c r="J448" s="38"/>
      <c r="K448" s="38"/>
      <c r="L448" s="40"/>
      <c r="M448" s="40"/>
      <c r="N448" s="41"/>
      <c r="O448" s="42"/>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9"/>
      <c r="I449" s="39"/>
      <c r="J449" s="38"/>
      <c r="K449" s="38"/>
      <c r="L449" s="40"/>
      <c r="M449" s="40"/>
      <c r="N449" s="41"/>
      <c r="O449" s="42"/>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9"/>
      <c r="I450" s="39"/>
      <c r="J450" s="38"/>
      <c r="K450" s="38"/>
      <c r="L450" s="40"/>
      <c r="M450" s="40"/>
      <c r="N450" s="41"/>
      <c r="O450" s="42"/>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9"/>
      <c r="I451" s="39"/>
      <c r="J451" s="38"/>
      <c r="K451" s="38"/>
      <c r="L451" s="40"/>
      <c r="M451" s="40"/>
      <c r="N451" s="41"/>
      <c r="O451" s="42"/>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9"/>
      <c r="I452" s="39"/>
      <c r="J452" s="38"/>
      <c r="K452" s="38"/>
      <c r="L452" s="40"/>
      <c r="M452" s="40"/>
      <c r="N452" s="41"/>
      <c r="O452" s="42"/>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9"/>
      <c r="I453" s="39"/>
      <c r="J453" s="38"/>
      <c r="K453" s="38"/>
      <c r="L453" s="40"/>
      <c r="M453" s="40"/>
      <c r="N453" s="41"/>
      <c r="O453" s="42"/>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9"/>
      <c r="I454" s="39"/>
      <c r="J454" s="38"/>
      <c r="K454" s="38"/>
      <c r="L454" s="40"/>
      <c r="M454" s="40"/>
      <c r="N454" s="41"/>
      <c r="O454" s="42"/>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9"/>
      <c r="I455" s="39"/>
      <c r="J455" s="38"/>
      <c r="K455" s="38"/>
      <c r="L455" s="40"/>
      <c r="M455" s="40"/>
      <c r="N455" s="41"/>
      <c r="O455" s="42"/>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9"/>
      <c r="I456" s="39"/>
      <c r="J456" s="38"/>
      <c r="K456" s="38"/>
      <c r="L456" s="40"/>
      <c r="M456" s="40"/>
      <c r="N456" s="41"/>
      <c r="O456" s="42"/>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9"/>
      <c r="I457" s="39"/>
      <c r="J457" s="38"/>
      <c r="K457" s="38"/>
      <c r="L457" s="40"/>
      <c r="M457" s="40"/>
      <c r="N457" s="41"/>
      <c r="O457" s="42"/>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9"/>
      <c r="I458" s="39"/>
      <c r="J458" s="38"/>
      <c r="K458" s="38"/>
      <c r="L458" s="40"/>
      <c r="M458" s="40"/>
      <c r="N458" s="41"/>
      <c r="O458" s="42"/>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9"/>
      <c r="I459" s="39"/>
      <c r="J459" s="38"/>
      <c r="K459" s="38"/>
      <c r="L459" s="40"/>
      <c r="M459" s="40"/>
      <c r="N459" s="41"/>
      <c r="O459" s="42"/>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9"/>
      <c r="I460" s="39"/>
      <c r="J460" s="38"/>
      <c r="K460" s="38"/>
      <c r="L460" s="40"/>
      <c r="M460" s="40"/>
      <c r="N460" s="41"/>
      <c r="O460" s="42"/>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9"/>
      <c r="I461" s="39"/>
      <c r="J461" s="38"/>
      <c r="K461" s="38"/>
      <c r="L461" s="40"/>
      <c r="M461" s="40"/>
      <c r="N461" s="41"/>
      <c r="O461" s="42"/>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9"/>
      <c r="I462" s="39"/>
      <c r="J462" s="38"/>
      <c r="K462" s="38"/>
      <c r="L462" s="40"/>
      <c r="M462" s="40"/>
      <c r="N462" s="41"/>
      <c r="O462" s="42"/>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9"/>
      <c r="I463" s="39"/>
      <c r="J463" s="38"/>
      <c r="K463" s="38"/>
      <c r="L463" s="40"/>
      <c r="M463" s="40"/>
      <c r="N463" s="41"/>
      <c r="O463" s="42"/>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9"/>
      <c r="I464" s="39"/>
      <c r="J464" s="38"/>
      <c r="K464" s="38"/>
      <c r="L464" s="40"/>
      <c r="M464" s="40"/>
      <c r="N464" s="41"/>
      <c r="O464" s="42"/>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9"/>
      <c r="I465" s="39"/>
      <c r="J465" s="38"/>
      <c r="K465" s="38"/>
      <c r="L465" s="40"/>
      <c r="M465" s="40"/>
      <c r="N465" s="41"/>
      <c r="O465" s="42"/>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9"/>
      <c r="I466" s="39"/>
      <c r="J466" s="38"/>
      <c r="K466" s="38"/>
      <c r="L466" s="40"/>
      <c r="M466" s="40"/>
      <c r="N466" s="41"/>
      <c r="O466" s="42"/>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9"/>
      <c r="I467" s="39"/>
      <c r="J467" s="38"/>
      <c r="K467" s="38"/>
      <c r="L467" s="40"/>
      <c r="M467" s="40"/>
      <c r="N467" s="41"/>
      <c r="O467" s="42"/>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9"/>
      <c r="I468" s="39"/>
      <c r="J468" s="38"/>
      <c r="K468" s="38"/>
      <c r="L468" s="40"/>
      <c r="M468" s="40"/>
      <c r="N468" s="41"/>
      <c r="O468" s="42"/>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9"/>
      <c r="I469" s="39"/>
      <c r="J469" s="38"/>
      <c r="K469" s="38"/>
      <c r="L469" s="40"/>
      <c r="M469" s="40"/>
      <c r="N469" s="41"/>
      <c r="O469" s="42"/>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9"/>
      <c r="I470" s="39"/>
      <c r="J470" s="38"/>
      <c r="K470" s="38"/>
      <c r="L470" s="40"/>
      <c r="M470" s="40"/>
      <c r="N470" s="41"/>
      <c r="O470" s="42"/>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9"/>
      <c r="I471" s="39"/>
      <c r="J471" s="38"/>
      <c r="K471" s="38"/>
      <c r="L471" s="40"/>
      <c r="M471" s="40"/>
      <c r="N471" s="41"/>
      <c r="O471" s="42"/>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9"/>
      <c r="I472" s="39"/>
      <c r="J472" s="38"/>
      <c r="K472" s="38"/>
      <c r="L472" s="40"/>
      <c r="M472" s="40"/>
      <c r="N472" s="41"/>
      <c r="O472" s="42"/>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9"/>
      <c r="I473" s="39"/>
      <c r="J473" s="38"/>
      <c r="K473" s="38"/>
      <c r="L473" s="40"/>
      <c r="M473" s="40"/>
      <c r="N473" s="41"/>
      <c r="O473" s="42"/>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9"/>
      <c r="I474" s="39"/>
      <c r="J474" s="38"/>
      <c r="K474" s="38"/>
      <c r="L474" s="40"/>
      <c r="M474" s="40"/>
      <c r="N474" s="41"/>
      <c r="O474" s="42"/>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9"/>
      <c r="I475" s="39"/>
      <c r="J475" s="38"/>
      <c r="K475" s="38"/>
      <c r="L475" s="40"/>
      <c r="M475" s="40"/>
      <c r="N475" s="41"/>
      <c r="O475" s="42"/>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9"/>
      <c r="I476" s="39"/>
      <c r="J476" s="38"/>
      <c r="K476" s="38"/>
      <c r="L476" s="40"/>
      <c r="M476" s="40"/>
      <c r="N476" s="41"/>
      <c r="O476" s="42"/>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9"/>
      <c r="I477" s="39"/>
      <c r="J477" s="38"/>
      <c r="K477" s="38"/>
      <c r="L477" s="40"/>
      <c r="M477" s="40"/>
      <c r="N477" s="41"/>
      <c r="O477" s="42"/>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9"/>
      <c r="I478" s="39"/>
      <c r="J478" s="38"/>
      <c r="K478" s="38"/>
      <c r="L478" s="40"/>
      <c r="M478" s="40"/>
      <c r="N478" s="41"/>
      <c r="O478" s="42"/>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9"/>
      <c r="I479" s="39"/>
      <c r="J479" s="38"/>
      <c r="K479" s="38"/>
      <c r="L479" s="40"/>
      <c r="M479" s="40"/>
      <c r="N479" s="41"/>
      <c r="O479" s="42"/>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9"/>
      <c r="I480" s="39"/>
      <c r="J480" s="38"/>
      <c r="K480" s="38"/>
      <c r="L480" s="40"/>
      <c r="M480" s="40"/>
      <c r="N480" s="41"/>
      <c r="O480" s="42"/>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9"/>
      <c r="I481" s="39"/>
      <c r="J481" s="38"/>
      <c r="K481" s="38"/>
      <c r="L481" s="40"/>
      <c r="M481" s="40"/>
      <c r="N481" s="41"/>
      <c r="O481" s="42"/>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9"/>
      <c r="I482" s="39"/>
      <c r="J482" s="38"/>
      <c r="K482" s="38"/>
      <c r="L482" s="40"/>
      <c r="M482" s="40"/>
      <c r="N482" s="41"/>
      <c r="O482" s="42"/>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9"/>
      <c r="I483" s="39"/>
      <c r="J483" s="38"/>
      <c r="K483" s="38"/>
      <c r="L483" s="40"/>
      <c r="M483" s="40"/>
      <c r="N483" s="41"/>
      <c r="O483" s="42"/>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9"/>
      <c r="I484" s="39"/>
      <c r="J484" s="38"/>
      <c r="K484" s="38"/>
      <c r="L484" s="40"/>
      <c r="M484" s="40"/>
      <c r="N484" s="41"/>
      <c r="O484" s="42"/>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9"/>
      <c r="I485" s="39"/>
      <c r="J485" s="38"/>
      <c r="K485" s="38"/>
      <c r="L485" s="40"/>
      <c r="M485" s="40"/>
      <c r="N485" s="41"/>
      <c r="O485" s="42"/>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9"/>
      <c r="I486" s="39"/>
      <c r="J486" s="38"/>
      <c r="K486" s="38"/>
      <c r="L486" s="40"/>
      <c r="M486" s="40"/>
      <c r="N486" s="41"/>
      <c r="O486" s="42"/>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9"/>
      <c r="I487" s="39"/>
      <c r="J487" s="38"/>
      <c r="K487" s="38"/>
      <c r="L487" s="40"/>
      <c r="M487" s="40"/>
      <c r="N487" s="41"/>
      <c r="O487" s="42"/>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9"/>
      <c r="I488" s="39"/>
      <c r="J488" s="38"/>
      <c r="K488" s="38"/>
      <c r="L488" s="40"/>
      <c r="M488" s="40"/>
      <c r="N488" s="41"/>
      <c r="O488" s="42"/>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9"/>
      <c r="I489" s="39"/>
      <c r="J489" s="38"/>
      <c r="K489" s="38"/>
      <c r="L489" s="40"/>
      <c r="M489" s="40"/>
      <c r="N489" s="41"/>
      <c r="O489" s="42"/>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9"/>
      <c r="I490" s="39"/>
      <c r="J490" s="38"/>
      <c r="K490" s="38"/>
      <c r="L490" s="40"/>
      <c r="M490" s="40"/>
      <c r="N490" s="41"/>
      <c r="O490" s="42"/>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9"/>
      <c r="I491" s="39"/>
      <c r="J491" s="38"/>
      <c r="K491" s="38"/>
      <c r="L491" s="40"/>
      <c r="M491" s="40"/>
      <c r="N491" s="41"/>
      <c r="O491" s="42"/>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9"/>
      <c r="I492" s="39"/>
      <c r="J492" s="38"/>
      <c r="K492" s="38"/>
      <c r="L492" s="40"/>
      <c r="M492" s="40"/>
      <c r="N492" s="41"/>
      <c r="O492" s="42"/>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9"/>
      <c r="I493" s="39"/>
      <c r="J493" s="38"/>
      <c r="K493" s="38"/>
      <c r="L493" s="40"/>
      <c r="M493" s="40"/>
      <c r="N493" s="41"/>
      <c r="O493" s="42"/>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9"/>
      <c r="I494" s="39"/>
      <c r="J494" s="38"/>
      <c r="K494" s="38"/>
      <c r="L494" s="40"/>
      <c r="M494" s="40"/>
      <c r="N494" s="41"/>
      <c r="O494" s="42"/>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9"/>
      <c r="I495" s="39"/>
      <c r="J495" s="38"/>
      <c r="K495" s="38"/>
      <c r="L495" s="40"/>
      <c r="M495" s="40"/>
      <c r="N495" s="41"/>
      <c r="O495" s="42"/>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9"/>
      <c r="I496" s="39"/>
      <c r="J496" s="38"/>
      <c r="K496" s="38"/>
      <c r="L496" s="40"/>
      <c r="M496" s="40"/>
      <c r="N496" s="41"/>
      <c r="O496" s="42"/>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9"/>
      <c r="I497" s="39"/>
      <c r="J497" s="38"/>
      <c r="K497" s="38"/>
      <c r="L497" s="40"/>
      <c r="M497" s="40"/>
      <c r="N497" s="41"/>
      <c r="O497" s="42"/>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9"/>
      <c r="I498" s="39"/>
      <c r="J498" s="38"/>
      <c r="K498" s="38"/>
      <c r="L498" s="40"/>
      <c r="M498" s="40"/>
      <c r="N498" s="41"/>
      <c r="O498" s="42"/>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9"/>
      <c r="I499" s="39"/>
      <c r="J499" s="38"/>
      <c r="K499" s="38"/>
      <c r="L499" s="40"/>
      <c r="M499" s="40"/>
      <c r="N499" s="41"/>
      <c r="O499" s="42"/>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9"/>
      <c r="I500" s="39"/>
      <c r="J500" s="38"/>
      <c r="K500" s="38"/>
      <c r="L500" s="40"/>
      <c r="M500" s="40"/>
      <c r="N500" s="41"/>
      <c r="O500" s="42"/>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9"/>
      <c r="I501" s="39"/>
      <c r="J501" s="38"/>
      <c r="K501" s="38"/>
      <c r="L501" s="40"/>
      <c r="M501" s="40"/>
      <c r="N501" s="41"/>
      <c r="O501" s="42"/>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9"/>
      <c r="I502" s="39"/>
      <c r="J502" s="38"/>
      <c r="K502" s="38"/>
      <c r="L502" s="40"/>
      <c r="M502" s="40"/>
      <c r="N502" s="41"/>
      <c r="O502" s="42"/>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9"/>
      <c r="I503" s="39"/>
      <c r="J503" s="38"/>
      <c r="K503" s="38"/>
      <c r="L503" s="40"/>
      <c r="M503" s="40"/>
      <c r="N503" s="41"/>
      <c r="O503" s="42"/>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9"/>
      <c r="I504" s="39"/>
      <c r="J504" s="38"/>
      <c r="K504" s="38"/>
      <c r="L504" s="40"/>
      <c r="M504" s="40"/>
      <c r="N504" s="41"/>
      <c r="O504" s="42"/>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9"/>
      <c r="I505" s="39"/>
      <c r="J505" s="38"/>
      <c r="K505" s="38"/>
      <c r="L505" s="40"/>
      <c r="M505" s="40"/>
      <c r="N505" s="41"/>
      <c r="O505" s="42"/>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9"/>
      <c r="I506" s="39"/>
      <c r="J506" s="38"/>
      <c r="K506" s="38"/>
      <c r="L506" s="40"/>
      <c r="M506" s="40"/>
      <c r="N506" s="41"/>
      <c r="O506" s="42"/>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9"/>
      <c r="I507" s="39"/>
      <c r="J507" s="38"/>
      <c r="K507" s="38"/>
      <c r="L507" s="40"/>
      <c r="M507" s="40"/>
      <c r="N507" s="41"/>
      <c r="O507" s="42"/>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9"/>
      <c r="I508" s="39"/>
      <c r="J508" s="38"/>
      <c r="K508" s="38"/>
      <c r="L508" s="40"/>
      <c r="M508" s="40"/>
      <c r="N508" s="41"/>
      <c r="O508" s="42"/>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9"/>
      <c r="I509" s="39"/>
      <c r="J509" s="38"/>
      <c r="K509" s="38"/>
      <c r="L509" s="40"/>
      <c r="M509" s="40"/>
      <c r="N509" s="41"/>
      <c r="O509" s="42"/>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9"/>
      <c r="I510" s="39"/>
      <c r="J510" s="38"/>
      <c r="K510" s="38"/>
      <c r="L510" s="40"/>
      <c r="M510" s="40"/>
      <c r="N510" s="41"/>
      <c r="O510" s="42"/>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9"/>
      <c r="I511" s="39"/>
      <c r="J511" s="38"/>
      <c r="K511" s="38"/>
      <c r="L511" s="40"/>
      <c r="M511" s="40"/>
      <c r="N511" s="41"/>
      <c r="O511" s="42"/>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9"/>
      <c r="I512" s="39"/>
      <c r="J512" s="38"/>
      <c r="K512" s="38"/>
      <c r="L512" s="40"/>
      <c r="M512" s="40"/>
      <c r="N512" s="41"/>
      <c r="O512" s="42"/>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9"/>
      <c r="I513" s="39"/>
      <c r="J513" s="38"/>
      <c r="K513" s="38"/>
      <c r="L513" s="40"/>
      <c r="M513" s="40"/>
      <c r="N513" s="41"/>
      <c r="O513" s="42"/>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9"/>
      <c r="I514" s="39"/>
      <c r="J514" s="38"/>
      <c r="K514" s="38"/>
      <c r="L514" s="40"/>
      <c r="M514" s="40"/>
      <c r="N514" s="41"/>
      <c r="O514" s="42"/>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9"/>
      <c r="I515" s="39"/>
      <c r="J515" s="38"/>
      <c r="K515" s="38"/>
      <c r="L515" s="40"/>
      <c r="M515" s="40"/>
      <c r="N515" s="41"/>
      <c r="O515" s="42"/>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9"/>
      <c r="I516" s="39"/>
      <c r="J516" s="38"/>
      <c r="K516" s="38"/>
      <c r="L516" s="40"/>
      <c r="M516" s="40"/>
      <c r="N516" s="41"/>
      <c r="O516" s="42"/>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9"/>
      <c r="I517" s="39"/>
      <c r="J517" s="38"/>
      <c r="K517" s="38"/>
      <c r="L517" s="40"/>
      <c r="M517" s="40"/>
      <c r="N517" s="41"/>
      <c r="O517" s="42"/>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9"/>
      <c r="I518" s="39"/>
      <c r="J518" s="38"/>
      <c r="K518" s="38"/>
      <c r="L518" s="40"/>
      <c r="M518" s="40"/>
      <c r="N518" s="41"/>
      <c r="O518" s="42"/>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9"/>
      <c r="I519" s="39"/>
      <c r="J519" s="38"/>
      <c r="K519" s="38"/>
      <c r="L519" s="40"/>
      <c r="M519" s="40"/>
      <c r="N519" s="41"/>
      <c r="O519" s="42"/>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9"/>
      <c r="I520" s="39"/>
      <c r="J520" s="38"/>
      <c r="K520" s="38"/>
      <c r="L520" s="40"/>
      <c r="M520" s="40"/>
      <c r="N520" s="41"/>
      <c r="O520" s="42"/>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9"/>
      <c r="I521" s="39"/>
      <c r="J521" s="38"/>
      <c r="K521" s="38"/>
      <c r="L521" s="40"/>
      <c r="M521" s="40"/>
      <c r="N521" s="41"/>
      <c r="O521" s="42"/>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9"/>
      <c r="I522" s="39"/>
      <c r="J522" s="38"/>
      <c r="K522" s="38"/>
      <c r="L522" s="40"/>
      <c r="M522" s="40"/>
      <c r="N522" s="41"/>
      <c r="O522" s="42"/>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9"/>
      <c r="I523" s="39"/>
      <c r="J523" s="38"/>
      <c r="K523" s="38"/>
      <c r="L523" s="40"/>
      <c r="M523" s="40"/>
      <c r="N523" s="41"/>
      <c r="O523" s="42"/>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9"/>
      <c r="I524" s="39"/>
      <c r="J524" s="38"/>
      <c r="K524" s="38"/>
      <c r="L524" s="40"/>
      <c r="M524" s="40"/>
      <c r="N524" s="41"/>
      <c r="O524" s="42"/>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9"/>
      <c r="I525" s="39"/>
      <c r="J525" s="38"/>
      <c r="K525" s="38"/>
      <c r="L525" s="40"/>
      <c r="M525" s="40"/>
      <c r="N525" s="41"/>
      <c r="O525" s="42"/>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9"/>
      <c r="I526" s="39"/>
      <c r="J526" s="38"/>
      <c r="K526" s="38"/>
      <c r="L526" s="40"/>
      <c r="M526" s="40"/>
      <c r="N526" s="41"/>
      <c r="O526" s="42"/>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9"/>
      <c r="I527" s="39"/>
      <c r="J527" s="38"/>
      <c r="K527" s="38"/>
      <c r="L527" s="40"/>
      <c r="M527" s="40"/>
      <c r="N527" s="41"/>
      <c r="O527" s="42"/>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9"/>
      <c r="I528" s="39"/>
      <c r="J528" s="38"/>
      <c r="K528" s="38"/>
      <c r="L528" s="40"/>
      <c r="M528" s="40"/>
      <c r="N528" s="41"/>
      <c r="O528" s="42"/>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9"/>
      <c r="I529" s="39"/>
      <c r="J529" s="38"/>
      <c r="K529" s="38"/>
      <c r="L529" s="40"/>
      <c r="M529" s="40"/>
      <c r="N529" s="41"/>
      <c r="O529" s="42"/>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9"/>
      <c r="I530" s="39"/>
      <c r="J530" s="38"/>
      <c r="K530" s="38"/>
      <c r="L530" s="40"/>
      <c r="M530" s="40"/>
      <c r="N530" s="41"/>
      <c r="O530" s="42"/>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9"/>
      <c r="I531" s="39"/>
      <c r="J531" s="38"/>
      <c r="K531" s="38"/>
      <c r="L531" s="40"/>
      <c r="M531" s="40"/>
      <c r="N531" s="41"/>
      <c r="O531" s="42"/>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9"/>
      <c r="I532" s="39"/>
      <c r="J532" s="38"/>
      <c r="K532" s="38"/>
      <c r="L532" s="40"/>
      <c r="M532" s="40"/>
      <c r="N532" s="41"/>
      <c r="O532" s="42"/>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9"/>
      <c r="I533" s="39"/>
      <c r="J533" s="38"/>
      <c r="K533" s="38"/>
      <c r="L533" s="40"/>
      <c r="M533" s="40"/>
      <c r="N533" s="41"/>
      <c r="O533" s="42"/>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9"/>
      <c r="I534" s="39"/>
      <c r="J534" s="38"/>
      <c r="K534" s="38"/>
      <c r="L534" s="40"/>
      <c r="M534" s="40"/>
      <c r="N534" s="41"/>
      <c r="O534" s="42"/>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9"/>
      <c r="I535" s="39"/>
      <c r="J535" s="38"/>
      <c r="K535" s="38"/>
      <c r="L535" s="40"/>
      <c r="M535" s="40"/>
      <c r="N535" s="41"/>
      <c r="O535" s="42"/>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9"/>
      <c r="I536" s="39"/>
      <c r="J536" s="38"/>
      <c r="K536" s="38"/>
      <c r="L536" s="40"/>
      <c r="M536" s="40"/>
      <c r="N536" s="41"/>
      <c r="O536" s="42"/>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9"/>
      <c r="I537" s="39"/>
      <c r="J537" s="38"/>
      <c r="K537" s="38"/>
      <c r="L537" s="40"/>
      <c r="M537" s="40"/>
      <c r="N537" s="41"/>
      <c r="O537" s="42"/>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9"/>
      <c r="I538" s="39"/>
      <c r="J538" s="38"/>
      <c r="K538" s="38"/>
      <c r="L538" s="40"/>
      <c r="M538" s="40"/>
      <c r="N538" s="41"/>
      <c r="O538" s="42"/>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9"/>
      <c r="I539" s="39"/>
      <c r="J539" s="38"/>
      <c r="K539" s="38"/>
      <c r="L539" s="40"/>
      <c r="M539" s="40"/>
      <c r="N539" s="41"/>
      <c r="O539" s="42"/>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9"/>
      <c r="I540" s="39"/>
      <c r="J540" s="38"/>
      <c r="K540" s="38"/>
      <c r="L540" s="40"/>
      <c r="M540" s="40"/>
      <c r="N540" s="41"/>
      <c r="O540" s="42"/>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9"/>
      <c r="I541" s="39"/>
      <c r="J541" s="38"/>
      <c r="K541" s="38"/>
      <c r="L541" s="40"/>
      <c r="M541" s="40"/>
      <c r="N541" s="41"/>
      <c r="O541" s="42"/>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9"/>
      <c r="I542" s="39"/>
      <c r="J542" s="38"/>
      <c r="K542" s="38"/>
      <c r="L542" s="40"/>
      <c r="M542" s="40"/>
      <c r="N542" s="41"/>
      <c r="O542" s="42"/>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9"/>
      <c r="I543" s="39"/>
      <c r="J543" s="38"/>
      <c r="K543" s="38"/>
      <c r="L543" s="40"/>
      <c r="M543" s="40"/>
      <c r="N543" s="41"/>
      <c r="O543" s="42"/>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9"/>
      <c r="I544" s="39"/>
      <c r="J544" s="38"/>
      <c r="K544" s="38"/>
      <c r="L544" s="40"/>
      <c r="M544" s="40"/>
      <c r="N544" s="41"/>
      <c r="O544" s="42"/>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9"/>
      <c r="I545" s="39"/>
      <c r="J545" s="38"/>
      <c r="K545" s="38"/>
      <c r="L545" s="40"/>
      <c r="M545" s="40"/>
      <c r="N545" s="41"/>
      <c r="O545" s="42"/>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9"/>
      <c r="I546" s="39"/>
      <c r="J546" s="38"/>
      <c r="K546" s="38"/>
      <c r="L546" s="40"/>
      <c r="M546" s="40"/>
      <c r="N546" s="41"/>
      <c r="O546" s="42"/>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9"/>
      <c r="I547" s="39"/>
      <c r="J547" s="38"/>
      <c r="K547" s="38"/>
      <c r="L547" s="40"/>
      <c r="M547" s="40"/>
      <c r="N547" s="41"/>
      <c r="O547" s="42"/>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9"/>
      <c r="I548" s="39"/>
      <c r="J548" s="38"/>
      <c r="K548" s="38"/>
      <c r="L548" s="40"/>
      <c r="M548" s="40"/>
      <c r="N548" s="41"/>
      <c r="O548" s="42"/>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9"/>
      <c r="I549" s="39"/>
      <c r="J549" s="38"/>
      <c r="K549" s="38"/>
      <c r="L549" s="40"/>
      <c r="M549" s="40"/>
      <c r="N549" s="41"/>
      <c r="O549" s="42"/>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9"/>
      <c r="I550" s="39"/>
      <c r="J550" s="38"/>
      <c r="K550" s="38"/>
      <c r="L550" s="40"/>
      <c r="M550" s="40"/>
      <c r="N550" s="41"/>
      <c r="O550" s="42"/>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9"/>
      <c r="I551" s="39"/>
      <c r="J551" s="38"/>
      <c r="K551" s="38"/>
      <c r="L551" s="40"/>
      <c r="M551" s="40"/>
      <c r="N551" s="41"/>
      <c r="O551" s="42"/>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9"/>
      <c r="I552" s="39"/>
      <c r="J552" s="38"/>
      <c r="K552" s="38"/>
      <c r="L552" s="40"/>
      <c r="M552" s="40"/>
      <c r="N552" s="41"/>
      <c r="O552" s="42"/>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9"/>
      <c r="I553" s="39"/>
      <c r="J553" s="38"/>
      <c r="K553" s="38"/>
      <c r="L553" s="40"/>
      <c r="M553" s="40"/>
      <c r="N553" s="41"/>
      <c r="O553" s="42"/>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9"/>
      <c r="I554" s="39"/>
      <c r="J554" s="38"/>
      <c r="K554" s="38"/>
      <c r="L554" s="40"/>
      <c r="M554" s="40"/>
      <c r="N554" s="41"/>
      <c r="O554" s="42"/>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9"/>
      <c r="I555" s="39"/>
      <c r="J555" s="38"/>
      <c r="K555" s="38"/>
      <c r="L555" s="40"/>
      <c r="M555" s="40"/>
      <c r="N555" s="41"/>
      <c r="O555" s="42"/>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9"/>
      <c r="I556" s="39"/>
      <c r="J556" s="38"/>
      <c r="K556" s="38"/>
      <c r="L556" s="40"/>
      <c r="M556" s="40"/>
      <c r="N556" s="41"/>
      <c r="O556" s="42"/>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9"/>
      <c r="I557" s="39"/>
      <c r="J557" s="38"/>
      <c r="K557" s="38"/>
      <c r="L557" s="40"/>
      <c r="M557" s="40"/>
      <c r="N557" s="41"/>
      <c r="O557" s="42"/>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9"/>
      <c r="I558" s="39"/>
      <c r="J558" s="38"/>
      <c r="K558" s="38"/>
      <c r="L558" s="40"/>
      <c r="M558" s="40"/>
      <c r="N558" s="41"/>
      <c r="O558" s="42"/>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9"/>
      <c r="I559" s="39"/>
      <c r="J559" s="38"/>
      <c r="K559" s="38"/>
      <c r="L559" s="40"/>
      <c r="M559" s="40"/>
      <c r="N559" s="41"/>
      <c r="O559" s="42"/>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9"/>
      <c r="I560" s="39"/>
      <c r="J560" s="38"/>
      <c r="K560" s="38"/>
      <c r="L560" s="40"/>
      <c r="M560" s="40"/>
      <c r="N560" s="41"/>
      <c r="O560" s="42"/>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9"/>
      <c r="I561" s="39"/>
      <c r="J561" s="38"/>
      <c r="K561" s="38"/>
      <c r="L561" s="40"/>
      <c r="M561" s="40"/>
      <c r="N561" s="41"/>
      <c r="O561" s="42"/>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9"/>
      <c r="I562" s="39"/>
      <c r="J562" s="38"/>
      <c r="K562" s="38"/>
      <c r="L562" s="40"/>
      <c r="M562" s="40"/>
      <c r="N562" s="41"/>
      <c r="O562" s="42"/>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9"/>
      <c r="I563" s="39"/>
      <c r="J563" s="38"/>
      <c r="K563" s="38"/>
      <c r="L563" s="40"/>
      <c r="M563" s="40"/>
      <c r="N563" s="41"/>
      <c r="O563" s="42"/>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9"/>
      <c r="I564" s="39"/>
      <c r="J564" s="38"/>
      <c r="K564" s="38"/>
      <c r="L564" s="40"/>
      <c r="M564" s="40"/>
      <c r="N564" s="41"/>
      <c r="O564" s="42"/>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9"/>
      <c r="I565" s="39"/>
      <c r="J565" s="38"/>
      <c r="K565" s="38"/>
      <c r="L565" s="40"/>
      <c r="M565" s="40"/>
      <c r="N565" s="41"/>
      <c r="O565" s="42"/>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9"/>
      <c r="I566" s="39"/>
      <c r="J566" s="38"/>
      <c r="K566" s="38"/>
      <c r="L566" s="40"/>
      <c r="M566" s="40"/>
      <c r="N566" s="41"/>
      <c r="O566" s="42"/>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9"/>
      <c r="I567" s="39"/>
      <c r="J567" s="38"/>
      <c r="K567" s="38"/>
      <c r="L567" s="40"/>
      <c r="M567" s="40"/>
      <c r="N567" s="41"/>
      <c r="O567" s="42"/>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9"/>
      <c r="I568" s="39"/>
      <c r="J568" s="38"/>
      <c r="K568" s="38"/>
      <c r="L568" s="40"/>
      <c r="M568" s="40"/>
      <c r="N568" s="41"/>
      <c r="O568" s="42"/>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9"/>
      <c r="I569" s="39"/>
      <c r="J569" s="38"/>
      <c r="K569" s="38"/>
      <c r="L569" s="40"/>
      <c r="M569" s="40"/>
      <c r="N569" s="41"/>
      <c r="O569" s="42"/>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9"/>
      <c r="I570" s="39"/>
      <c r="J570" s="38"/>
      <c r="K570" s="38"/>
      <c r="L570" s="40"/>
      <c r="M570" s="40"/>
      <c r="N570" s="41"/>
      <c r="O570" s="42"/>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9"/>
      <c r="I571" s="39"/>
      <c r="J571" s="38"/>
      <c r="K571" s="38"/>
      <c r="L571" s="40"/>
      <c r="M571" s="40"/>
      <c r="N571" s="41"/>
      <c r="O571" s="42"/>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9"/>
      <c r="I572" s="39"/>
      <c r="J572" s="38"/>
      <c r="K572" s="38"/>
      <c r="L572" s="40"/>
      <c r="M572" s="40"/>
      <c r="N572" s="41"/>
      <c r="O572" s="42"/>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9"/>
      <c r="I573" s="39"/>
      <c r="J573" s="38"/>
      <c r="K573" s="38"/>
      <c r="L573" s="40"/>
      <c r="M573" s="40"/>
      <c r="N573" s="41"/>
      <c r="O573" s="42"/>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9"/>
      <c r="I574" s="39"/>
      <c r="J574" s="38"/>
      <c r="K574" s="38"/>
      <c r="L574" s="40"/>
      <c r="M574" s="40"/>
      <c r="N574" s="41"/>
      <c r="O574" s="42"/>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9"/>
      <c r="I575" s="39"/>
      <c r="J575" s="38"/>
      <c r="K575" s="38"/>
      <c r="L575" s="40"/>
      <c r="M575" s="40"/>
      <c r="N575" s="41"/>
      <c r="O575" s="42"/>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9"/>
      <c r="I576" s="39"/>
      <c r="J576" s="38"/>
      <c r="K576" s="38"/>
      <c r="L576" s="40"/>
      <c r="M576" s="40"/>
      <c r="N576" s="41"/>
      <c r="O576" s="42"/>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9"/>
      <c r="I577" s="39"/>
      <c r="J577" s="38"/>
      <c r="K577" s="38"/>
      <c r="L577" s="40"/>
      <c r="M577" s="40"/>
      <c r="N577" s="41"/>
      <c r="O577" s="42"/>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9"/>
      <c r="I578" s="39"/>
      <c r="J578" s="38"/>
      <c r="K578" s="38"/>
      <c r="L578" s="40"/>
      <c r="M578" s="40"/>
      <c r="N578" s="41"/>
      <c r="O578" s="42"/>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9"/>
      <c r="I579" s="39"/>
      <c r="J579" s="38"/>
      <c r="K579" s="38"/>
      <c r="L579" s="40"/>
      <c r="M579" s="40"/>
      <c r="N579" s="41"/>
      <c r="O579" s="42"/>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9"/>
      <c r="I580" s="39"/>
      <c r="J580" s="38"/>
      <c r="K580" s="38"/>
      <c r="L580" s="40"/>
      <c r="M580" s="40"/>
      <c r="N580" s="41"/>
      <c r="O580" s="42"/>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9"/>
      <c r="I581" s="39"/>
      <c r="J581" s="38"/>
      <c r="K581" s="38"/>
      <c r="L581" s="40"/>
      <c r="M581" s="40"/>
      <c r="N581" s="41"/>
      <c r="O581" s="42"/>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9"/>
      <c r="I582" s="39"/>
      <c r="J582" s="38"/>
      <c r="K582" s="38"/>
      <c r="L582" s="40"/>
      <c r="M582" s="40"/>
      <c r="N582" s="41"/>
      <c r="O582" s="42"/>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9"/>
      <c r="I583" s="39"/>
      <c r="J583" s="38"/>
      <c r="K583" s="38"/>
      <c r="L583" s="40"/>
      <c r="M583" s="40"/>
      <c r="N583" s="41"/>
      <c r="O583" s="42"/>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9"/>
      <c r="I584" s="39"/>
      <c r="J584" s="38"/>
      <c r="K584" s="38"/>
      <c r="L584" s="40"/>
      <c r="M584" s="40"/>
      <c r="N584" s="41"/>
      <c r="O584" s="42"/>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9"/>
      <c r="I585" s="39"/>
      <c r="J585" s="38"/>
      <c r="K585" s="38"/>
      <c r="L585" s="40"/>
      <c r="M585" s="40"/>
      <c r="N585" s="41"/>
      <c r="O585" s="42"/>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9"/>
      <c r="I586" s="39"/>
      <c r="J586" s="38"/>
      <c r="K586" s="38"/>
      <c r="L586" s="40"/>
      <c r="M586" s="40"/>
      <c r="N586" s="41"/>
      <c r="O586" s="42"/>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9"/>
      <c r="I587" s="39"/>
      <c r="J587" s="38"/>
      <c r="K587" s="38"/>
      <c r="L587" s="40"/>
      <c r="M587" s="40"/>
      <c r="N587" s="41"/>
      <c r="O587" s="42"/>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9"/>
      <c r="I588" s="39"/>
      <c r="J588" s="38"/>
      <c r="K588" s="38"/>
      <c r="L588" s="40"/>
      <c r="M588" s="40"/>
      <c r="N588" s="41"/>
      <c r="O588" s="42"/>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9"/>
      <c r="I589" s="39"/>
      <c r="J589" s="38"/>
      <c r="K589" s="38"/>
      <c r="L589" s="40"/>
      <c r="M589" s="40"/>
      <c r="N589" s="41"/>
      <c r="O589" s="42"/>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9"/>
      <c r="I590" s="39"/>
      <c r="J590" s="38"/>
      <c r="K590" s="38"/>
      <c r="L590" s="40"/>
      <c r="M590" s="40"/>
      <c r="N590" s="41"/>
      <c r="O590" s="42"/>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9"/>
      <c r="I591" s="39"/>
      <c r="J591" s="38"/>
      <c r="K591" s="38"/>
      <c r="L591" s="40"/>
      <c r="M591" s="40"/>
      <c r="N591" s="41"/>
      <c r="O591" s="42"/>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9"/>
      <c r="I592" s="39"/>
      <c r="J592" s="38"/>
      <c r="K592" s="38"/>
      <c r="L592" s="40"/>
      <c r="M592" s="40"/>
      <c r="N592" s="41"/>
      <c r="O592" s="42"/>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9"/>
      <c r="I593" s="39"/>
      <c r="J593" s="38"/>
      <c r="K593" s="38"/>
      <c r="L593" s="40"/>
      <c r="M593" s="40"/>
      <c r="N593" s="41"/>
      <c r="O593" s="42"/>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9"/>
      <c r="I594" s="39"/>
      <c r="J594" s="38"/>
      <c r="K594" s="38"/>
      <c r="L594" s="40"/>
      <c r="M594" s="40"/>
      <c r="N594" s="41"/>
      <c r="O594" s="42"/>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9"/>
      <c r="I595" s="39"/>
      <c r="J595" s="38"/>
      <c r="K595" s="38"/>
      <c r="L595" s="40"/>
      <c r="M595" s="40"/>
      <c r="N595" s="41"/>
      <c r="O595" s="42"/>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9"/>
      <c r="I596" s="39"/>
      <c r="J596" s="38"/>
      <c r="K596" s="38"/>
      <c r="L596" s="40"/>
      <c r="M596" s="40"/>
      <c r="N596" s="41"/>
      <c r="O596" s="42"/>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9"/>
      <c r="I597" s="39"/>
      <c r="J597" s="38"/>
      <c r="K597" s="38"/>
      <c r="L597" s="40"/>
      <c r="M597" s="40"/>
      <c r="N597" s="41"/>
      <c r="O597" s="42"/>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9"/>
      <c r="I598" s="39"/>
      <c r="J598" s="38"/>
      <c r="K598" s="38"/>
      <c r="L598" s="40"/>
      <c r="M598" s="40"/>
      <c r="N598" s="41"/>
      <c r="O598" s="42"/>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9"/>
      <c r="I599" s="39"/>
      <c r="J599" s="38"/>
      <c r="K599" s="38"/>
      <c r="L599" s="40"/>
      <c r="M599" s="40"/>
      <c r="N599" s="41"/>
      <c r="O599" s="42"/>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9"/>
      <c r="I600" s="39"/>
      <c r="J600" s="38"/>
      <c r="K600" s="38"/>
      <c r="L600" s="40"/>
      <c r="M600" s="40"/>
      <c r="N600" s="41"/>
      <c r="O600" s="42"/>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9"/>
      <c r="I601" s="39"/>
      <c r="J601" s="38"/>
      <c r="K601" s="38"/>
      <c r="L601" s="40"/>
      <c r="M601" s="40"/>
      <c r="N601" s="41"/>
      <c r="O601" s="42"/>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9"/>
      <c r="I602" s="39"/>
      <c r="J602" s="38"/>
      <c r="K602" s="38"/>
      <c r="L602" s="40"/>
      <c r="M602" s="40"/>
      <c r="N602" s="41"/>
      <c r="O602" s="42"/>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9"/>
      <c r="I603" s="39"/>
      <c r="J603" s="38"/>
      <c r="K603" s="38"/>
      <c r="L603" s="40"/>
      <c r="M603" s="40"/>
      <c r="N603" s="41"/>
      <c r="O603" s="42"/>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9"/>
      <c r="I604" s="39"/>
      <c r="J604" s="38"/>
      <c r="K604" s="38"/>
      <c r="L604" s="40"/>
      <c r="M604" s="40"/>
      <c r="N604" s="41"/>
      <c r="O604" s="42"/>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9"/>
      <c r="I605" s="39"/>
      <c r="J605" s="38"/>
      <c r="K605" s="38"/>
      <c r="L605" s="40"/>
      <c r="M605" s="40"/>
      <c r="N605" s="41"/>
      <c r="O605" s="42"/>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9"/>
      <c r="I606" s="39"/>
      <c r="J606" s="38"/>
      <c r="K606" s="38"/>
      <c r="L606" s="40"/>
      <c r="M606" s="40"/>
      <c r="N606" s="41"/>
      <c r="O606" s="42"/>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9"/>
      <c r="I607" s="39"/>
      <c r="J607" s="38"/>
      <c r="K607" s="38"/>
      <c r="L607" s="40"/>
      <c r="M607" s="40"/>
      <c r="N607" s="41"/>
      <c r="O607" s="42"/>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9"/>
      <c r="I608" s="39"/>
      <c r="J608" s="38"/>
      <c r="K608" s="38"/>
      <c r="L608" s="40"/>
      <c r="M608" s="40"/>
      <c r="N608" s="41"/>
      <c r="O608" s="42"/>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9"/>
      <c r="I609" s="39"/>
      <c r="J609" s="38"/>
      <c r="K609" s="38"/>
      <c r="L609" s="40"/>
      <c r="M609" s="40"/>
      <c r="N609" s="41"/>
      <c r="O609" s="42"/>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9"/>
      <c r="I610" s="39"/>
      <c r="J610" s="38"/>
      <c r="K610" s="38"/>
      <c r="L610" s="40"/>
      <c r="M610" s="40"/>
      <c r="N610" s="41"/>
      <c r="O610" s="42"/>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9"/>
      <c r="I611" s="39"/>
      <c r="J611" s="38"/>
      <c r="K611" s="38"/>
      <c r="L611" s="40"/>
      <c r="M611" s="40"/>
      <c r="N611" s="41"/>
      <c r="O611" s="42"/>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9"/>
      <c r="I612" s="39"/>
      <c r="J612" s="38"/>
      <c r="K612" s="38"/>
      <c r="L612" s="40"/>
      <c r="M612" s="40"/>
      <c r="N612" s="41"/>
      <c r="O612" s="42"/>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9"/>
      <c r="I613" s="39"/>
      <c r="J613" s="38"/>
      <c r="K613" s="38"/>
      <c r="L613" s="40"/>
      <c r="M613" s="40"/>
      <c r="N613" s="41"/>
      <c r="O613" s="42"/>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9"/>
      <c r="I614" s="39"/>
      <c r="J614" s="38"/>
      <c r="K614" s="38"/>
      <c r="L614" s="40"/>
      <c r="M614" s="40"/>
      <c r="N614" s="41"/>
      <c r="O614" s="42"/>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9"/>
      <c r="I615" s="39"/>
      <c r="J615" s="38"/>
      <c r="K615" s="38"/>
      <c r="L615" s="40"/>
      <c r="M615" s="40"/>
      <c r="N615" s="41"/>
      <c r="O615" s="42"/>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9"/>
      <c r="I616" s="39"/>
      <c r="J616" s="38"/>
      <c r="K616" s="38"/>
      <c r="L616" s="40"/>
      <c r="M616" s="40"/>
      <c r="N616" s="41"/>
      <c r="O616" s="42"/>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9"/>
      <c r="I617" s="39"/>
      <c r="J617" s="38"/>
      <c r="K617" s="38"/>
      <c r="L617" s="40"/>
      <c r="M617" s="40"/>
      <c r="N617" s="41"/>
      <c r="O617" s="42"/>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9"/>
      <c r="I618" s="39"/>
      <c r="J618" s="38"/>
      <c r="K618" s="38"/>
      <c r="L618" s="40"/>
      <c r="M618" s="40"/>
      <c r="N618" s="41"/>
      <c r="O618" s="42"/>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9"/>
      <c r="I619" s="39"/>
      <c r="J619" s="38"/>
      <c r="K619" s="38"/>
      <c r="L619" s="40"/>
      <c r="M619" s="40"/>
      <c r="N619" s="41"/>
      <c r="O619" s="42"/>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9"/>
      <c r="I620" s="39"/>
      <c r="J620" s="38"/>
      <c r="K620" s="38"/>
      <c r="L620" s="40"/>
      <c r="M620" s="40"/>
      <c r="N620" s="41"/>
      <c r="O620" s="42"/>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9"/>
      <c r="I621" s="39"/>
      <c r="J621" s="38"/>
      <c r="K621" s="38"/>
      <c r="L621" s="40"/>
      <c r="M621" s="40"/>
      <c r="N621" s="41"/>
      <c r="O621" s="42"/>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9"/>
      <c r="I622" s="39"/>
      <c r="J622" s="38"/>
      <c r="K622" s="38"/>
      <c r="L622" s="40"/>
      <c r="M622" s="40"/>
      <c r="N622" s="41"/>
      <c r="O622" s="42"/>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9"/>
      <c r="I623" s="39"/>
      <c r="J623" s="38"/>
      <c r="K623" s="38"/>
      <c r="L623" s="40"/>
      <c r="M623" s="40"/>
      <c r="N623" s="41"/>
      <c r="O623" s="42"/>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9"/>
      <c r="I624" s="39"/>
      <c r="J624" s="38"/>
      <c r="K624" s="38"/>
      <c r="L624" s="40"/>
      <c r="M624" s="40"/>
      <c r="N624" s="41"/>
      <c r="O624" s="42"/>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9"/>
      <c r="I625" s="39"/>
      <c r="J625" s="38"/>
      <c r="K625" s="38"/>
      <c r="L625" s="40"/>
      <c r="M625" s="40"/>
      <c r="N625" s="41"/>
      <c r="O625" s="42"/>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9"/>
      <c r="I626" s="39"/>
      <c r="J626" s="38"/>
      <c r="K626" s="38"/>
      <c r="L626" s="40"/>
      <c r="M626" s="40"/>
      <c r="N626" s="41"/>
      <c r="O626" s="42"/>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9"/>
      <c r="I627" s="39"/>
      <c r="J627" s="38"/>
      <c r="K627" s="38"/>
      <c r="L627" s="40"/>
      <c r="M627" s="40"/>
      <c r="N627" s="41"/>
      <c r="O627" s="42"/>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9"/>
      <c r="I628" s="39"/>
      <c r="J628" s="38"/>
      <c r="K628" s="38"/>
      <c r="L628" s="40"/>
      <c r="M628" s="40"/>
      <c r="N628" s="41"/>
      <c r="O628" s="42"/>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9"/>
      <c r="I629" s="39"/>
      <c r="J629" s="38"/>
      <c r="K629" s="38"/>
      <c r="L629" s="40"/>
      <c r="M629" s="40"/>
      <c r="N629" s="41"/>
      <c r="O629" s="42"/>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9"/>
      <c r="I630" s="39"/>
      <c r="J630" s="38"/>
      <c r="K630" s="38"/>
      <c r="L630" s="40"/>
      <c r="M630" s="40"/>
      <c r="N630" s="41"/>
      <c r="O630" s="42"/>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9"/>
      <c r="I631" s="39"/>
      <c r="J631" s="38"/>
      <c r="K631" s="38"/>
      <c r="L631" s="40"/>
      <c r="M631" s="40"/>
      <c r="N631" s="41"/>
      <c r="O631" s="42"/>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9"/>
      <c r="I632" s="39"/>
      <c r="J632" s="38"/>
      <c r="K632" s="38"/>
      <c r="L632" s="40"/>
      <c r="M632" s="40"/>
      <c r="N632" s="41"/>
      <c r="O632" s="42"/>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9"/>
      <c r="I633" s="39"/>
      <c r="J633" s="38"/>
      <c r="K633" s="38"/>
      <c r="L633" s="40"/>
      <c r="M633" s="40"/>
      <c r="N633" s="41"/>
      <c r="O633" s="42"/>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9"/>
      <c r="I634" s="39"/>
      <c r="J634" s="38"/>
      <c r="K634" s="38"/>
      <c r="L634" s="40"/>
      <c r="M634" s="40"/>
      <c r="N634" s="41"/>
      <c r="O634" s="42"/>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9"/>
      <c r="I635" s="39"/>
      <c r="J635" s="38"/>
      <c r="K635" s="38"/>
      <c r="L635" s="40"/>
      <c r="M635" s="40"/>
      <c r="N635" s="41"/>
      <c r="O635" s="42"/>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9"/>
      <c r="I636" s="39"/>
      <c r="J636" s="38"/>
      <c r="K636" s="38"/>
      <c r="L636" s="40"/>
      <c r="M636" s="40"/>
      <c r="N636" s="41"/>
      <c r="O636" s="42"/>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9"/>
      <c r="I637" s="39"/>
      <c r="J637" s="38"/>
      <c r="K637" s="38"/>
      <c r="L637" s="40"/>
      <c r="M637" s="40"/>
      <c r="N637" s="41"/>
      <c r="O637" s="42"/>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9"/>
      <c r="I638" s="39"/>
      <c r="J638" s="38"/>
      <c r="K638" s="38"/>
      <c r="L638" s="40"/>
      <c r="M638" s="40"/>
      <c r="N638" s="41"/>
      <c r="O638" s="42"/>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9"/>
      <c r="I639" s="39"/>
      <c r="J639" s="38"/>
      <c r="K639" s="38"/>
      <c r="L639" s="40"/>
      <c r="M639" s="40"/>
      <c r="N639" s="41"/>
      <c r="O639" s="42"/>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9"/>
      <c r="I640" s="39"/>
      <c r="J640" s="38"/>
      <c r="K640" s="38"/>
      <c r="L640" s="40"/>
      <c r="M640" s="40"/>
      <c r="N640" s="41"/>
      <c r="O640" s="42"/>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9"/>
      <c r="I641" s="39"/>
      <c r="J641" s="38"/>
      <c r="K641" s="38"/>
      <c r="L641" s="40"/>
      <c r="M641" s="40"/>
      <c r="N641" s="41"/>
      <c r="O641" s="42"/>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9"/>
      <c r="I642" s="39"/>
      <c r="J642" s="38"/>
      <c r="K642" s="38"/>
      <c r="L642" s="40"/>
      <c r="M642" s="40"/>
      <c r="N642" s="41"/>
      <c r="O642" s="42"/>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9"/>
      <c r="I643" s="39"/>
      <c r="J643" s="38"/>
      <c r="K643" s="38"/>
      <c r="L643" s="40"/>
      <c r="M643" s="40"/>
      <c r="N643" s="41"/>
      <c r="O643" s="42"/>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9"/>
      <c r="I644" s="39"/>
      <c r="J644" s="38"/>
      <c r="K644" s="38"/>
      <c r="L644" s="40"/>
      <c r="M644" s="40"/>
      <c r="N644" s="41"/>
      <c r="O644" s="42"/>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9"/>
      <c r="I645" s="39"/>
      <c r="J645" s="38"/>
      <c r="K645" s="38"/>
      <c r="L645" s="40"/>
      <c r="M645" s="40"/>
      <c r="N645" s="41"/>
      <c r="O645" s="42"/>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9"/>
      <c r="I646" s="39"/>
      <c r="J646" s="38"/>
      <c r="K646" s="38"/>
      <c r="L646" s="40"/>
      <c r="M646" s="40"/>
      <c r="N646" s="41"/>
      <c r="O646" s="42"/>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9"/>
      <c r="I647" s="39"/>
      <c r="J647" s="38"/>
      <c r="K647" s="38"/>
      <c r="L647" s="40"/>
      <c r="M647" s="40"/>
      <c r="N647" s="41"/>
      <c r="O647" s="42"/>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9"/>
      <c r="I648" s="39"/>
      <c r="J648" s="38"/>
      <c r="K648" s="38"/>
      <c r="L648" s="40"/>
      <c r="M648" s="40"/>
      <c r="N648" s="41"/>
      <c r="O648" s="42"/>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9"/>
      <c r="I649" s="39"/>
      <c r="J649" s="38"/>
      <c r="K649" s="38"/>
      <c r="L649" s="40"/>
      <c r="M649" s="40"/>
      <c r="N649" s="41"/>
      <c r="O649" s="42"/>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9"/>
      <c r="I650" s="39"/>
      <c r="J650" s="38"/>
      <c r="K650" s="38"/>
      <c r="L650" s="40"/>
      <c r="M650" s="40"/>
      <c r="N650" s="41"/>
      <c r="O650" s="42"/>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9"/>
      <c r="I651" s="39"/>
      <c r="J651" s="38"/>
      <c r="K651" s="38"/>
      <c r="L651" s="40"/>
      <c r="M651" s="40"/>
      <c r="N651" s="41"/>
      <c r="O651" s="42"/>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9"/>
      <c r="I652" s="39"/>
      <c r="J652" s="38"/>
      <c r="K652" s="38"/>
      <c r="L652" s="40"/>
      <c r="M652" s="40"/>
      <c r="N652" s="41"/>
      <c r="O652" s="42"/>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9"/>
      <c r="I653" s="39"/>
      <c r="J653" s="38"/>
      <c r="K653" s="38"/>
      <c r="L653" s="40"/>
      <c r="M653" s="40"/>
      <c r="N653" s="41"/>
      <c r="O653" s="42"/>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9"/>
      <c r="I654" s="39"/>
      <c r="J654" s="38"/>
      <c r="K654" s="38"/>
      <c r="L654" s="40"/>
      <c r="M654" s="40"/>
      <c r="N654" s="41"/>
      <c r="O654" s="42"/>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9"/>
      <c r="I655" s="39"/>
      <c r="J655" s="38"/>
      <c r="K655" s="38"/>
      <c r="L655" s="40"/>
      <c r="M655" s="40"/>
      <c r="N655" s="41"/>
      <c r="O655" s="42"/>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9"/>
      <c r="I656" s="39"/>
      <c r="J656" s="38"/>
      <c r="K656" s="38"/>
      <c r="L656" s="40"/>
      <c r="M656" s="40"/>
      <c r="N656" s="41"/>
      <c r="O656" s="42"/>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9"/>
      <c r="I657" s="39"/>
      <c r="J657" s="38"/>
      <c r="K657" s="38"/>
      <c r="L657" s="40"/>
      <c r="M657" s="40"/>
      <c r="N657" s="41"/>
      <c r="O657" s="42"/>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9"/>
      <c r="I658" s="39"/>
      <c r="J658" s="38"/>
      <c r="K658" s="38"/>
      <c r="L658" s="40"/>
      <c r="M658" s="40"/>
      <c r="N658" s="41"/>
      <c r="O658" s="42"/>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9"/>
      <c r="I659" s="39"/>
      <c r="J659" s="38"/>
      <c r="K659" s="38"/>
      <c r="L659" s="40"/>
      <c r="M659" s="40"/>
      <c r="N659" s="41"/>
      <c r="O659" s="42"/>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9"/>
      <c r="I660" s="39"/>
      <c r="J660" s="38"/>
      <c r="K660" s="38"/>
      <c r="L660" s="40"/>
      <c r="M660" s="40"/>
      <c r="N660" s="41"/>
      <c r="O660" s="42"/>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9"/>
      <c r="I661" s="39"/>
      <c r="J661" s="38"/>
      <c r="K661" s="38"/>
      <c r="L661" s="40"/>
      <c r="M661" s="40"/>
      <c r="N661" s="41"/>
      <c r="O661" s="42"/>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9"/>
      <c r="I662" s="39"/>
      <c r="J662" s="38"/>
      <c r="K662" s="38"/>
      <c r="L662" s="40"/>
      <c r="M662" s="40"/>
      <c r="N662" s="41"/>
      <c r="O662" s="42"/>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9"/>
      <c r="I663" s="39"/>
      <c r="J663" s="38"/>
      <c r="K663" s="38"/>
      <c r="L663" s="40"/>
      <c r="M663" s="40"/>
      <c r="N663" s="41"/>
      <c r="O663" s="42"/>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9"/>
      <c r="I664" s="39"/>
      <c r="J664" s="38"/>
      <c r="K664" s="38"/>
      <c r="L664" s="40"/>
      <c r="M664" s="40"/>
      <c r="N664" s="41"/>
      <c r="O664" s="42"/>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9"/>
      <c r="I665" s="39"/>
      <c r="J665" s="38"/>
      <c r="K665" s="38"/>
      <c r="L665" s="40"/>
      <c r="M665" s="40"/>
      <c r="N665" s="41"/>
      <c r="O665" s="42"/>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9"/>
      <c r="I666" s="39"/>
      <c r="J666" s="38"/>
      <c r="K666" s="38"/>
      <c r="L666" s="40"/>
      <c r="M666" s="40"/>
      <c r="N666" s="41"/>
      <c r="O666" s="42"/>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9"/>
      <c r="I667" s="39"/>
      <c r="J667" s="38"/>
      <c r="K667" s="38"/>
      <c r="L667" s="40"/>
      <c r="M667" s="40"/>
      <c r="N667" s="41"/>
      <c r="O667" s="42"/>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9"/>
      <c r="I668" s="39"/>
      <c r="J668" s="38"/>
      <c r="K668" s="38"/>
      <c r="L668" s="40"/>
      <c r="M668" s="40"/>
      <c r="N668" s="41"/>
      <c r="O668" s="42"/>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9"/>
      <c r="I669" s="39"/>
      <c r="J669" s="38"/>
      <c r="K669" s="38"/>
      <c r="L669" s="40"/>
      <c r="M669" s="40"/>
      <c r="N669" s="41"/>
      <c r="O669" s="42"/>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9"/>
      <c r="I670" s="39"/>
      <c r="J670" s="38"/>
      <c r="K670" s="38"/>
      <c r="L670" s="40"/>
      <c r="M670" s="40"/>
      <c r="N670" s="41"/>
      <c r="O670" s="42"/>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9"/>
      <c r="I671" s="39"/>
      <c r="J671" s="38"/>
      <c r="K671" s="38"/>
      <c r="L671" s="40"/>
      <c r="M671" s="40"/>
      <c r="N671" s="41"/>
      <c r="O671" s="42"/>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9"/>
      <c r="I672" s="39"/>
      <c r="J672" s="38"/>
      <c r="K672" s="38"/>
      <c r="L672" s="40"/>
      <c r="M672" s="40"/>
      <c r="N672" s="41"/>
      <c r="O672" s="42"/>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9"/>
      <c r="I673" s="39"/>
      <c r="J673" s="38"/>
      <c r="K673" s="38"/>
      <c r="L673" s="40"/>
      <c r="M673" s="40"/>
      <c r="N673" s="41"/>
      <c r="O673" s="42"/>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9"/>
      <c r="I674" s="39"/>
      <c r="J674" s="38"/>
      <c r="K674" s="38"/>
      <c r="L674" s="40"/>
      <c r="M674" s="40"/>
      <c r="N674" s="41"/>
      <c r="O674" s="42"/>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9"/>
      <c r="I675" s="39"/>
      <c r="J675" s="38"/>
      <c r="K675" s="38"/>
      <c r="L675" s="40"/>
      <c r="M675" s="40"/>
      <c r="N675" s="41"/>
      <c r="O675" s="42"/>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9"/>
      <c r="I676" s="39"/>
      <c r="J676" s="38"/>
      <c r="K676" s="38"/>
      <c r="L676" s="40"/>
      <c r="M676" s="40"/>
      <c r="N676" s="41"/>
      <c r="O676" s="42"/>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9"/>
      <c r="I677" s="39"/>
      <c r="J677" s="38"/>
      <c r="K677" s="38"/>
      <c r="L677" s="40"/>
      <c r="M677" s="40"/>
      <c r="N677" s="41"/>
      <c r="O677" s="42"/>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9"/>
      <c r="I678" s="39"/>
      <c r="J678" s="38"/>
      <c r="K678" s="38"/>
      <c r="L678" s="40"/>
      <c r="M678" s="40"/>
      <c r="N678" s="41"/>
      <c r="O678" s="42"/>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9"/>
      <c r="I679" s="39"/>
      <c r="J679" s="38"/>
      <c r="K679" s="38"/>
      <c r="L679" s="40"/>
      <c r="M679" s="40"/>
      <c r="N679" s="41"/>
      <c r="O679" s="42"/>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9"/>
      <c r="I680" s="39"/>
      <c r="J680" s="38"/>
      <c r="K680" s="38"/>
      <c r="L680" s="40"/>
      <c r="M680" s="40"/>
      <c r="N680" s="41"/>
      <c r="O680" s="42"/>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9"/>
      <c r="I681" s="39"/>
      <c r="J681" s="38"/>
      <c r="K681" s="38"/>
      <c r="L681" s="40"/>
      <c r="M681" s="40"/>
      <c r="N681" s="41"/>
      <c r="O681" s="42"/>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9"/>
      <c r="I682" s="39"/>
      <c r="J682" s="38"/>
      <c r="K682" s="38"/>
      <c r="L682" s="40"/>
      <c r="M682" s="40"/>
      <c r="N682" s="41"/>
      <c r="O682" s="42"/>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9"/>
      <c r="I683" s="39"/>
      <c r="J683" s="38"/>
      <c r="K683" s="38"/>
      <c r="L683" s="40"/>
      <c r="M683" s="40"/>
      <c r="N683" s="41"/>
      <c r="O683" s="42"/>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9"/>
      <c r="I684" s="39"/>
      <c r="J684" s="38"/>
      <c r="K684" s="38"/>
      <c r="L684" s="40"/>
      <c r="M684" s="40"/>
      <c r="N684" s="41"/>
      <c r="O684" s="42"/>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9"/>
      <c r="I685" s="39"/>
      <c r="J685" s="38"/>
      <c r="K685" s="38"/>
      <c r="L685" s="40"/>
      <c r="M685" s="40"/>
      <c r="N685" s="41"/>
      <c r="O685" s="42"/>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9"/>
      <c r="I686" s="39"/>
      <c r="J686" s="38"/>
      <c r="K686" s="38"/>
      <c r="L686" s="40"/>
      <c r="M686" s="40"/>
      <c r="N686" s="41"/>
      <c r="O686" s="42"/>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9"/>
      <c r="I687" s="39"/>
      <c r="J687" s="38"/>
      <c r="K687" s="38"/>
      <c r="L687" s="40"/>
      <c r="M687" s="40"/>
      <c r="N687" s="41"/>
      <c r="O687" s="42"/>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9"/>
      <c r="I688" s="39"/>
      <c r="J688" s="38"/>
      <c r="K688" s="38"/>
      <c r="L688" s="40"/>
      <c r="M688" s="40"/>
      <c r="N688" s="41"/>
      <c r="O688" s="42"/>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9"/>
      <c r="I689" s="39"/>
      <c r="J689" s="38"/>
      <c r="K689" s="38"/>
      <c r="L689" s="40"/>
      <c r="M689" s="40"/>
      <c r="N689" s="41"/>
      <c r="O689" s="42"/>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9"/>
      <c r="I690" s="39"/>
      <c r="J690" s="38"/>
      <c r="K690" s="38"/>
      <c r="L690" s="40"/>
      <c r="M690" s="40"/>
      <c r="N690" s="41"/>
      <c r="O690" s="42"/>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9"/>
      <c r="I691" s="39"/>
      <c r="J691" s="38"/>
      <c r="K691" s="38"/>
      <c r="L691" s="40"/>
      <c r="M691" s="40"/>
      <c r="N691" s="41"/>
      <c r="O691" s="42"/>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9"/>
      <c r="I692" s="39"/>
      <c r="J692" s="38"/>
      <c r="K692" s="38"/>
      <c r="L692" s="40"/>
      <c r="M692" s="40"/>
      <c r="N692" s="41"/>
      <c r="O692" s="42"/>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9"/>
      <c r="I693" s="39"/>
      <c r="J693" s="38"/>
      <c r="K693" s="38"/>
      <c r="L693" s="40"/>
      <c r="M693" s="40"/>
      <c r="N693" s="41"/>
      <c r="O693" s="42"/>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9"/>
      <c r="I694" s="39"/>
      <c r="J694" s="38"/>
      <c r="K694" s="38"/>
      <c r="L694" s="40"/>
      <c r="M694" s="40"/>
      <c r="N694" s="41"/>
      <c r="O694" s="42"/>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9"/>
      <c r="I695" s="39"/>
      <c r="J695" s="38"/>
      <c r="K695" s="38"/>
      <c r="L695" s="40"/>
      <c r="M695" s="40"/>
      <c r="N695" s="41"/>
      <c r="O695" s="42"/>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9"/>
      <c r="I696" s="39"/>
      <c r="J696" s="38"/>
      <c r="K696" s="38"/>
      <c r="L696" s="40"/>
      <c r="M696" s="40"/>
      <c r="N696" s="41"/>
      <c r="O696" s="42"/>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9"/>
      <c r="I697" s="39"/>
      <c r="J697" s="38"/>
      <c r="K697" s="38"/>
      <c r="L697" s="40"/>
      <c r="M697" s="40"/>
      <c r="N697" s="41"/>
      <c r="O697" s="42"/>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9"/>
      <c r="I698" s="39"/>
      <c r="J698" s="38"/>
      <c r="K698" s="38"/>
      <c r="L698" s="40"/>
      <c r="M698" s="40"/>
      <c r="N698" s="41"/>
      <c r="O698" s="42"/>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9"/>
      <c r="I699" s="39"/>
      <c r="J699" s="38"/>
      <c r="K699" s="38"/>
      <c r="L699" s="40"/>
      <c r="M699" s="40"/>
      <c r="N699" s="41"/>
      <c r="O699" s="42"/>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9"/>
      <c r="I700" s="39"/>
      <c r="J700" s="38"/>
      <c r="K700" s="38"/>
      <c r="L700" s="40"/>
      <c r="M700" s="40"/>
      <c r="N700" s="41"/>
      <c r="O700" s="42"/>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9"/>
      <c r="I701" s="39"/>
      <c r="J701" s="38"/>
      <c r="K701" s="38"/>
      <c r="L701" s="40"/>
      <c r="M701" s="40"/>
      <c r="N701" s="41"/>
      <c r="O701" s="42"/>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9"/>
      <c r="I702" s="39"/>
      <c r="J702" s="38"/>
      <c r="K702" s="38"/>
      <c r="L702" s="40"/>
      <c r="M702" s="40"/>
      <c r="N702" s="41"/>
      <c r="O702" s="42"/>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9"/>
      <c r="I703" s="39"/>
      <c r="J703" s="38"/>
      <c r="K703" s="38"/>
      <c r="L703" s="40"/>
      <c r="M703" s="40"/>
      <c r="N703" s="41"/>
      <c r="O703" s="42"/>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9"/>
      <c r="I704" s="39"/>
      <c r="J704" s="38"/>
      <c r="K704" s="38"/>
      <c r="L704" s="40"/>
      <c r="M704" s="40"/>
      <c r="N704" s="41"/>
      <c r="O704" s="42"/>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9"/>
      <c r="I705" s="39"/>
      <c r="J705" s="38"/>
      <c r="K705" s="38"/>
      <c r="L705" s="40"/>
      <c r="M705" s="40"/>
      <c r="N705" s="41"/>
      <c r="O705" s="42"/>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9"/>
      <c r="I706" s="39"/>
      <c r="J706" s="38"/>
      <c r="K706" s="38"/>
      <c r="L706" s="40"/>
      <c r="M706" s="40"/>
      <c r="N706" s="41"/>
      <c r="O706" s="42"/>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9"/>
      <c r="I707" s="39"/>
      <c r="J707" s="38"/>
      <c r="K707" s="38"/>
      <c r="L707" s="40"/>
      <c r="M707" s="40"/>
      <c r="N707" s="41"/>
      <c r="O707" s="42"/>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9"/>
      <c r="I708" s="39"/>
      <c r="J708" s="38"/>
      <c r="K708" s="38"/>
      <c r="L708" s="40"/>
      <c r="M708" s="40"/>
      <c r="N708" s="41"/>
      <c r="O708" s="42"/>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9"/>
      <c r="I709" s="39"/>
      <c r="J709" s="38"/>
      <c r="K709" s="38"/>
      <c r="L709" s="40"/>
      <c r="M709" s="40"/>
      <c r="N709" s="41"/>
      <c r="O709" s="42"/>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9"/>
      <c r="I710" s="39"/>
      <c r="J710" s="38"/>
      <c r="K710" s="38"/>
      <c r="L710" s="40"/>
      <c r="M710" s="40"/>
      <c r="N710" s="41"/>
      <c r="O710" s="42"/>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9"/>
      <c r="I711" s="39"/>
      <c r="J711" s="38"/>
      <c r="K711" s="38"/>
      <c r="L711" s="40"/>
      <c r="M711" s="40"/>
      <c r="N711" s="41"/>
      <c r="O711" s="42"/>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9"/>
      <c r="I712" s="39"/>
      <c r="J712" s="38"/>
      <c r="K712" s="38"/>
      <c r="L712" s="40"/>
      <c r="M712" s="40"/>
      <c r="N712" s="41"/>
      <c r="O712" s="42"/>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9"/>
      <c r="I713" s="39"/>
      <c r="J713" s="38"/>
      <c r="K713" s="38"/>
      <c r="L713" s="40"/>
      <c r="M713" s="40"/>
      <c r="N713" s="41"/>
      <c r="O713" s="42"/>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9"/>
      <c r="I714" s="39"/>
      <c r="J714" s="38"/>
      <c r="K714" s="38"/>
      <c r="L714" s="40"/>
      <c r="M714" s="40"/>
      <c r="N714" s="41"/>
      <c r="O714" s="42"/>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9"/>
      <c r="I715" s="39"/>
      <c r="J715" s="38"/>
      <c r="K715" s="38"/>
      <c r="L715" s="40"/>
      <c r="M715" s="40"/>
      <c r="N715" s="41"/>
      <c r="O715" s="42"/>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9"/>
      <c r="I716" s="39"/>
      <c r="J716" s="38"/>
      <c r="K716" s="38"/>
      <c r="L716" s="40"/>
      <c r="M716" s="40"/>
      <c r="N716" s="41"/>
      <c r="O716" s="42"/>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9"/>
      <c r="I717" s="39"/>
      <c r="J717" s="38"/>
      <c r="K717" s="38"/>
      <c r="L717" s="40"/>
      <c r="M717" s="40"/>
      <c r="N717" s="41"/>
      <c r="O717" s="42"/>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9"/>
      <c r="I718" s="39"/>
      <c r="J718" s="38"/>
      <c r="K718" s="38"/>
      <c r="L718" s="40"/>
      <c r="M718" s="40"/>
      <c r="N718" s="41"/>
      <c r="O718" s="42"/>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9"/>
      <c r="I719" s="39"/>
      <c r="J719" s="38"/>
      <c r="K719" s="38"/>
      <c r="L719" s="40"/>
      <c r="M719" s="40"/>
      <c r="N719" s="41"/>
      <c r="O719" s="42"/>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9"/>
      <c r="I720" s="39"/>
      <c r="J720" s="38"/>
      <c r="K720" s="38"/>
      <c r="L720" s="40"/>
      <c r="M720" s="40"/>
      <c r="N720" s="41"/>
      <c r="O720" s="42"/>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9"/>
      <c r="I721" s="39"/>
      <c r="J721" s="38"/>
      <c r="K721" s="38"/>
      <c r="L721" s="40"/>
      <c r="M721" s="40"/>
      <c r="N721" s="41"/>
      <c r="O721" s="42"/>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9"/>
      <c r="I722" s="39"/>
      <c r="J722" s="38"/>
      <c r="K722" s="38"/>
      <c r="L722" s="40"/>
      <c r="M722" s="40"/>
      <c r="N722" s="41"/>
      <c r="O722" s="42"/>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9"/>
      <c r="I723" s="39"/>
      <c r="J723" s="38"/>
      <c r="K723" s="38"/>
      <c r="L723" s="40"/>
      <c r="M723" s="40"/>
      <c r="N723" s="41"/>
      <c r="O723" s="42"/>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9"/>
      <c r="I724" s="39"/>
      <c r="J724" s="38"/>
      <c r="K724" s="38"/>
      <c r="L724" s="40"/>
      <c r="M724" s="40"/>
      <c r="N724" s="41"/>
      <c r="O724" s="42"/>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9"/>
      <c r="I725" s="39"/>
      <c r="J725" s="38"/>
      <c r="K725" s="38"/>
      <c r="L725" s="40"/>
      <c r="M725" s="40"/>
      <c r="N725" s="41"/>
      <c r="O725" s="42"/>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9"/>
      <c r="I726" s="39"/>
      <c r="J726" s="38"/>
      <c r="K726" s="38"/>
      <c r="L726" s="40"/>
      <c r="M726" s="40"/>
      <c r="N726" s="41"/>
      <c r="O726" s="42"/>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9"/>
      <c r="I727" s="39"/>
      <c r="J727" s="38"/>
      <c r="K727" s="38"/>
      <c r="L727" s="40"/>
      <c r="M727" s="40"/>
      <c r="N727" s="41"/>
      <c r="O727" s="42"/>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9"/>
      <c r="I728" s="39"/>
      <c r="J728" s="38"/>
      <c r="K728" s="38"/>
      <c r="L728" s="40"/>
      <c r="M728" s="40"/>
      <c r="N728" s="41"/>
      <c r="O728" s="42"/>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9"/>
      <c r="I729" s="39"/>
      <c r="J729" s="38"/>
      <c r="K729" s="38"/>
      <c r="L729" s="40"/>
      <c r="M729" s="40"/>
      <c r="N729" s="41"/>
      <c r="O729" s="42"/>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9"/>
      <c r="I730" s="39"/>
      <c r="J730" s="38"/>
      <c r="K730" s="38"/>
      <c r="L730" s="40"/>
      <c r="M730" s="40"/>
      <c r="N730" s="41"/>
      <c r="O730" s="42"/>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9"/>
      <c r="I731" s="39"/>
      <c r="J731" s="38"/>
      <c r="K731" s="38"/>
      <c r="L731" s="40"/>
      <c r="M731" s="40"/>
      <c r="N731" s="41"/>
      <c r="O731" s="42"/>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9"/>
      <c r="I732" s="39"/>
      <c r="J732" s="38"/>
      <c r="K732" s="38"/>
      <c r="L732" s="40"/>
      <c r="M732" s="40"/>
      <c r="N732" s="41"/>
      <c r="O732" s="42"/>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9"/>
      <c r="I733" s="39"/>
      <c r="J733" s="38"/>
      <c r="K733" s="38"/>
      <c r="L733" s="40"/>
      <c r="M733" s="40"/>
      <c r="N733" s="41"/>
      <c r="O733" s="42"/>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9"/>
      <c r="I734" s="39"/>
      <c r="J734" s="38"/>
      <c r="K734" s="38"/>
      <c r="L734" s="40"/>
      <c r="M734" s="40"/>
      <c r="N734" s="41"/>
      <c r="O734" s="42"/>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9"/>
      <c r="I735" s="39"/>
      <c r="J735" s="38"/>
      <c r="K735" s="38"/>
      <c r="L735" s="40"/>
      <c r="M735" s="40"/>
      <c r="N735" s="41"/>
      <c r="O735" s="42"/>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9"/>
      <c r="I736" s="39"/>
      <c r="J736" s="38"/>
      <c r="K736" s="38"/>
      <c r="L736" s="40"/>
      <c r="M736" s="40"/>
      <c r="N736" s="41"/>
      <c r="O736" s="42"/>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9"/>
      <c r="I737" s="39"/>
      <c r="J737" s="38"/>
      <c r="K737" s="38"/>
      <c r="L737" s="40"/>
      <c r="M737" s="40"/>
      <c r="N737" s="41"/>
      <c r="O737" s="42"/>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9"/>
      <c r="I738" s="39"/>
      <c r="J738" s="38"/>
      <c r="K738" s="38"/>
      <c r="L738" s="40"/>
      <c r="M738" s="40"/>
      <c r="N738" s="41"/>
      <c r="O738" s="42"/>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9"/>
      <c r="I739" s="39"/>
      <c r="J739" s="38"/>
      <c r="K739" s="38"/>
      <c r="L739" s="40"/>
      <c r="M739" s="40"/>
      <c r="N739" s="41"/>
      <c r="O739" s="42"/>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9"/>
      <c r="I740" s="39"/>
      <c r="J740" s="38"/>
      <c r="K740" s="38"/>
      <c r="L740" s="40"/>
      <c r="M740" s="40"/>
      <c r="N740" s="41"/>
      <c r="O740" s="42"/>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9"/>
      <c r="I741" s="39"/>
      <c r="J741" s="38"/>
      <c r="K741" s="38"/>
      <c r="L741" s="40"/>
      <c r="M741" s="40"/>
      <c r="N741" s="41"/>
      <c r="O741" s="42"/>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9"/>
      <c r="I742" s="39"/>
      <c r="J742" s="38"/>
      <c r="K742" s="38"/>
      <c r="L742" s="40"/>
      <c r="M742" s="40"/>
      <c r="N742" s="41"/>
      <c r="O742" s="42"/>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9"/>
      <c r="I743" s="39"/>
      <c r="J743" s="38"/>
      <c r="K743" s="38"/>
      <c r="L743" s="40"/>
      <c r="M743" s="40"/>
      <c r="N743" s="41"/>
      <c r="O743" s="42"/>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9"/>
      <c r="I744" s="39"/>
      <c r="J744" s="38"/>
      <c r="K744" s="38"/>
      <c r="L744" s="40"/>
      <c r="M744" s="40"/>
      <c r="N744" s="41"/>
      <c r="O744" s="42"/>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9"/>
      <c r="I745" s="39"/>
      <c r="J745" s="38"/>
      <c r="K745" s="38"/>
      <c r="L745" s="40"/>
      <c r="M745" s="40"/>
      <c r="N745" s="41"/>
      <c r="O745" s="42"/>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9"/>
      <c r="I746" s="39"/>
      <c r="J746" s="38"/>
      <c r="K746" s="38"/>
      <c r="L746" s="40"/>
      <c r="M746" s="40"/>
      <c r="N746" s="41"/>
      <c r="O746" s="42"/>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9"/>
      <c r="I747" s="39"/>
      <c r="J747" s="38"/>
      <c r="K747" s="38"/>
      <c r="L747" s="40"/>
      <c r="M747" s="40"/>
      <c r="N747" s="41"/>
      <c r="O747" s="42"/>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9"/>
      <c r="I748" s="39"/>
      <c r="J748" s="38"/>
      <c r="K748" s="38"/>
      <c r="L748" s="40"/>
      <c r="M748" s="40"/>
      <c r="N748" s="41"/>
      <c r="O748" s="42"/>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9"/>
      <c r="I749" s="39"/>
      <c r="J749" s="38"/>
      <c r="K749" s="38"/>
      <c r="L749" s="40"/>
      <c r="M749" s="40"/>
      <c r="N749" s="41"/>
      <c r="O749" s="42"/>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9"/>
      <c r="I750" s="39"/>
      <c r="J750" s="38"/>
      <c r="K750" s="38"/>
      <c r="L750" s="40"/>
      <c r="M750" s="40"/>
      <c r="N750" s="41"/>
      <c r="O750" s="42"/>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9"/>
      <c r="I751" s="39"/>
      <c r="J751" s="38"/>
      <c r="K751" s="38"/>
      <c r="L751" s="40"/>
      <c r="M751" s="40"/>
      <c r="N751" s="41"/>
      <c r="O751" s="42"/>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9"/>
      <c r="I752" s="39"/>
      <c r="J752" s="38"/>
      <c r="K752" s="38"/>
      <c r="L752" s="40"/>
      <c r="M752" s="40"/>
      <c r="N752" s="41"/>
      <c r="O752" s="42"/>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9"/>
      <c r="I753" s="39"/>
      <c r="J753" s="38"/>
      <c r="K753" s="38"/>
      <c r="L753" s="40"/>
      <c r="M753" s="40"/>
      <c r="N753" s="41"/>
      <c r="O753" s="42"/>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9"/>
      <c r="I754" s="39"/>
      <c r="J754" s="38"/>
      <c r="K754" s="38"/>
      <c r="L754" s="40"/>
      <c r="M754" s="40"/>
      <c r="N754" s="41"/>
      <c r="O754" s="42"/>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9"/>
      <c r="I755" s="39"/>
      <c r="J755" s="38"/>
      <c r="K755" s="38"/>
      <c r="L755" s="40"/>
      <c r="M755" s="40"/>
      <c r="N755" s="41"/>
      <c r="O755" s="42"/>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9"/>
      <c r="I756" s="39"/>
      <c r="J756" s="38"/>
      <c r="K756" s="38"/>
      <c r="L756" s="40"/>
      <c r="M756" s="40"/>
      <c r="N756" s="41"/>
      <c r="O756" s="42"/>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9"/>
      <c r="I757" s="39"/>
      <c r="J757" s="38"/>
      <c r="K757" s="38"/>
      <c r="L757" s="40"/>
      <c r="M757" s="40"/>
      <c r="N757" s="41"/>
      <c r="O757" s="42"/>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9"/>
      <c r="I758" s="39"/>
      <c r="J758" s="38"/>
      <c r="K758" s="38"/>
      <c r="L758" s="40"/>
      <c r="M758" s="40"/>
      <c r="N758" s="41"/>
      <c r="O758" s="42"/>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9"/>
      <c r="I759" s="39"/>
      <c r="J759" s="38"/>
      <c r="K759" s="38"/>
      <c r="L759" s="40"/>
      <c r="M759" s="40"/>
      <c r="N759" s="41"/>
      <c r="O759" s="42"/>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9"/>
      <c r="I760" s="39"/>
      <c r="J760" s="38"/>
      <c r="K760" s="38"/>
      <c r="L760" s="40"/>
      <c r="M760" s="40"/>
      <c r="N760" s="41"/>
      <c r="O760" s="42"/>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9"/>
      <c r="I761" s="39"/>
      <c r="J761" s="38"/>
      <c r="K761" s="38"/>
      <c r="L761" s="40"/>
      <c r="M761" s="40"/>
      <c r="N761" s="41"/>
      <c r="O761" s="42"/>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9"/>
      <c r="I762" s="39"/>
      <c r="J762" s="38"/>
      <c r="K762" s="38"/>
      <c r="L762" s="40"/>
      <c r="M762" s="40"/>
      <c r="N762" s="41"/>
      <c r="O762" s="42"/>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9"/>
      <c r="I763" s="39"/>
      <c r="J763" s="38"/>
      <c r="K763" s="38"/>
      <c r="L763" s="40"/>
      <c r="M763" s="40"/>
      <c r="N763" s="41"/>
      <c r="O763" s="42"/>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9"/>
      <c r="I764" s="39"/>
      <c r="J764" s="38"/>
      <c r="K764" s="38"/>
      <c r="L764" s="40"/>
      <c r="M764" s="40"/>
      <c r="N764" s="41"/>
      <c r="O764" s="42"/>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9"/>
      <c r="I765" s="39"/>
      <c r="J765" s="38"/>
      <c r="K765" s="38"/>
      <c r="L765" s="40"/>
      <c r="M765" s="40"/>
      <c r="N765" s="41"/>
      <c r="O765" s="42"/>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9"/>
      <c r="I766" s="39"/>
      <c r="J766" s="38"/>
      <c r="K766" s="38"/>
      <c r="L766" s="40"/>
      <c r="M766" s="40"/>
      <c r="N766" s="41"/>
      <c r="O766" s="42"/>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9"/>
      <c r="I767" s="39"/>
      <c r="J767" s="38"/>
      <c r="K767" s="38"/>
      <c r="L767" s="40"/>
      <c r="M767" s="40"/>
      <c r="N767" s="41"/>
      <c r="O767" s="42"/>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9"/>
      <c r="I768" s="39"/>
      <c r="J768" s="38"/>
      <c r="K768" s="38"/>
      <c r="L768" s="40"/>
      <c r="M768" s="40"/>
      <c r="N768" s="41"/>
      <c r="O768" s="42"/>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9"/>
      <c r="I769" s="39"/>
      <c r="J769" s="38"/>
      <c r="K769" s="38"/>
      <c r="L769" s="40"/>
      <c r="M769" s="40"/>
      <c r="N769" s="41"/>
      <c r="O769" s="42"/>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9"/>
      <c r="I770" s="39"/>
      <c r="J770" s="38"/>
      <c r="K770" s="38"/>
      <c r="L770" s="40"/>
      <c r="M770" s="40"/>
      <c r="N770" s="41"/>
      <c r="O770" s="42"/>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9"/>
      <c r="I771" s="39"/>
      <c r="J771" s="38"/>
      <c r="K771" s="38"/>
      <c r="L771" s="40"/>
      <c r="M771" s="40"/>
      <c r="N771" s="41"/>
      <c r="O771" s="42"/>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9"/>
      <c r="I772" s="39"/>
      <c r="J772" s="38"/>
      <c r="K772" s="38"/>
      <c r="L772" s="40"/>
      <c r="M772" s="40"/>
      <c r="N772" s="41"/>
      <c r="O772" s="42"/>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9"/>
      <c r="I773" s="39"/>
      <c r="J773" s="38"/>
      <c r="K773" s="38"/>
      <c r="L773" s="40"/>
      <c r="M773" s="40"/>
      <c r="N773" s="41"/>
      <c r="O773" s="42"/>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9"/>
      <c r="I774" s="39"/>
      <c r="J774" s="38"/>
      <c r="K774" s="38"/>
      <c r="L774" s="40"/>
      <c r="M774" s="40"/>
      <c r="N774" s="41"/>
      <c r="O774" s="42"/>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9"/>
      <c r="I775" s="39"/>
      <c r="J775" s="38"/>
      <c r="K775" s="38"/>
      <c r="L775" s="40"/>
      <c r="M775" s="40"/>
      <c r="N775" s="41"/>
      <c r="O775" s="42"/>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9"/>
      <c r="I776" s="39"/>
      <c r="J776" s="38"/>
      <c r="K776" s="38"/>
      <c r="L776" s="40"/>
      <c r="M776" s="40"/>
      <c r="N776" s="41"/>
      <c r="O776" s="42"/>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9"/>
      <c r="I777" s="39"/>
      <c r="J777" s="38"/>
      <c r="K777" s="38"/>
      <c r="L777" s="40"/>
      <c r="M777" s="40"/>
      <c r="N777" s="41"/>
      <c r="O777" s="42"/>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9"/>
      <c r="I778" s="39"/>
      <c r="J778" s="38"/>
      <c r="K778" s="38"/>
      <c r="L778" s="40"/>
      <c r="M778" s="40"/>
      <c r="N778" s="41"/>
      <c r="O778" s="42"/>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9"/>
      <c r="I779" s="39"/>
      <c r="J779" s="38"/>
      <c r="K779" s="38"/>
      <c r="L779" s="40"/>
      <c r="M779" s="40"/>
      <c r="N779" s="41"/>
      <c r="O779" s="42"/>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9"/>
      <c r="I780" s="39"/>
      <c r="J780" s="38"/>
      <c r="K780" s="38"/>
      <c r="L780" s="40"/>
      <c r="M780" s="40"/>
      <c r="N780" s="41"/>
      <c r="O780" s="42"/>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9"/>
      <c r="I781" s="39"/>
      <c r="J781" s="38"/>
      <c r="K781" s="38"/>
      <c r="L781" s="40"/>
      <c r="M781" s="40"/>
      <c r="N781" s="41"/>
      <c r="O781" s="42"/>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9"/>
      <c r="I782" s="39"/>
      <c r="J782" s="38"/>
      <c r="K782" s="38"/>
      <c r="L782" s="40"/>
      <c r="M782" s="40"/>
      <c r="N782" s="41"/>
      <c r="O782" s="42"/>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9"/>
      <c r="I783" s="39"/>
      <c r="J783" s="38"/>
      <c r="K783" s="38"/>
      <c r="L783" s="40"/>
      <c r="M783" s="40"/>
      <c r="N783" s="41"/>
      <c r="O783" s="42"/>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9"/>
      <c r="I784" s="39"/>
      <c r="J784" s="38"/>
      <c r="K784" s="38"/>
      <c r="L784" s="40"/>
      <c r="M784" s="40"/>
      <c r="N784" s="41"/>
      <c r="O784" s="42"/>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9"/>
      <c r="I785" s="39"/>
      <c r="J785" s="38"/>
      <c r="K785" s="38"/>
      <c r="L785" s="40"/>
      <c r="M785" s="40"/>
      <c r="N785" s="41"/>
      <c r="O785" s="42"/>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9"/>
      <c r="I786" s="39"/>
      <c r="J786" s="38"/>
      <c r="K786" s="38"/>
      <c r="L786" s="40"/>
      <c r="M786" s="40"/>
      <c r="N786" s="41"/>
      <c r="O786" s="42"/>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9"/>
      <c r="I787" s="39"/>
      <c r="J787" s="38"/>
      <c r="K787" s="38"/>
      <c r="L787" s="40"/>
      <c r="M787" s="40"/>
      <c r="N787" s="41"/>
      <c r="O787" s="42"/>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9"/>
      <c r="I788" s="39"/>
      <c r="J788" s="38"/>
      <c r="K788" s="38"/>
      <c r="L788" s="40"/>
      <c r="M788" s="40"/>
      <c r="N788" s="41"/>
      <c r="O788" s="42"/>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9"/>
      <c r="I789" s="39"/>
      <c r="J789" s="38"/>
      <c r="K789" s="38"/>
      <c r="L789" s="40"/>
      <c r="M789" s="40"/>
      <c r="N789" s="41"/>
      <c r="O789" s="42"/>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9"/>
      <c r="I790" s="39"/>
      <c r="J790" s="38"/>
      <c r="K790" s="38"/>
      <c r="L790" s="40"/>
      <c r="M790" s="40"/>
      <c r="N790" s="41"/>
      <c r="O790" s="42"/>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9"/>
      <c r="I791" s="39"/>
      <c r="J791" s="38"/>
      <c r="K791" s="38"/>
      <c r="L791" s="40"/>
      <c r="M791" s="40"/>
      <c r="N791" s="41"/>
      <c r="O791" s="42"/>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9"/>
      <c r="I792" s="39"/>
      <c r="J792" s="38"/>
      <c r="K792" s="38"/>
      <c r="L792" s="40"/>
      <c r="M792" s="40"/>
      <c r="N792" s="41"/>
      <c r="O792" s="42"/>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9"/>
      <c r="I793" s="39"/>
      <c r="J793" s="38"/>
      <c r="K793" s="38"/>
      <c r="L793" s="40"/>
      <c r="M793" s="40"/>
      <c r="N793" s="41"/>
      <c r="O793" s="42"/>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9"/>
      <c r="I794" s="39"/>
      <c r="J794" s="38"/>
      <c r="K794" s="38"/>
      <c r="L794" s="40"/>
      <c r="M794" s="40"/>
      <c r="N794" s="41"/>
      <c r="O794" s="42"/>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9"/>
      <c r="I795" s="39"/>
      <c r="J795" s="38"/>
      <c r="K795" s="38"/>
      <c r="L795" s="40"/>
      <c r="M795" s="40"/>
      <c r="N795" s="41"/>
      <c r="O795" s="42"/>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9"/>
      <c r="I796" s="39"/>
      <c r="J796" s="38"/>
      <c r="K796" s="38"/>
      <c r="L796" s="40"/>
      <c r="M796" s="40"/>
      <c r="N796" s="41"/>
      <c r="O796" s="42"/>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9"/>
      <c r="I797" s="39"/>
      <c r="J797" s="38"/>
      <c r="K797" s="38"/>
      <c r="L797" s="40"/>
      <c r="M797" s="40"/>
      <c r="N797" s="41"/>
      <c r="O797" s="42"/>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9"/>
      <c r="I798" s="39"/>
      <c r="J798" s="38"/>
      <c r="K798" s="38"/>
      <c r="L798" s="40"/>
      <c r="M798" s="40"/>
      <c r="N798" s="41"/>
      <c r="O798" s="42"/>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9"/>
      <c r="I799" s="39"/>
      <c r="J799" s="38"/>
      <c r="K799" s="38"/>
      <c r="L799" s="40"/>
      <c r="M799" s="40"/>
      <c r="N799" s="41"/>
      <c r="O799" s="42"/>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9"/>
      <c r="I800" s="39"/>
      <c r="J800" s="38"/>
      <c r="K800" s="38"/>
      <c r="L800" s="40"/>
      <c r="M800" s="40"/>
      <c r="N800" s="41"/>
      <c r="O800" s="42"/>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9"/>
      <c r="I801" s="39"/>
      <c r="J801" s="38"/>
      <c r="K801" s="38"/>
      <c r="L801" s="40"/>
      <c r="M801" s="40"/>
      <c r="N801" s="41"/>
      <c r="O801" s="42"/>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9"/>
      <c r="I802" s="39"/>
      <c r="J802" s="38"/>
      <c r="K802" s="38"/>
      <c r="L802" s="40"/>
      <c r="M802" s="40"/>
      <c r="N802" s="41"/>
      <c r="O802" s="42"/>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9"/>
      <c r="I803" s="39"/>
      <c r="J803" s="38"/>
      <c r="K803" s="38"/>
      <c r="L803" s="40"/>
      <c r="M803" s="40"/>
      <c r="N803" s="41"/>
      <c r="O803" s="42"/>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9"/>
      <c r="I804" s="39"/>
      <c r="J804" s="38"/>
      <c r="K804" s="38"/>
      <c r="L804" s="40"/>
      <c r="M804" s="40"/>
      <c r="N804" s="41"/>
      <c r="O804" s="42"/>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9"/>
      <c r="I805" s="39"/>
      <c r="J805" s="38"/>
      <c r="K805" s="38"/>
      <c r="L805" s="40"/>
      <c r="M805" s="40"/>
      <c r="N805" s="41"/>
      <c r="O805" s="42"/>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9"/>
      <c r="I806" s="39"/>
      <c r="J806" s="38"/>
      <c r="K806" s="38"/>
      <c r="L806" s="40"/>
      <c r="M806" s="40"/>
      <c r="N806" s="41"/>
      <c r="O806" s="42"/>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9"/>
      <c r="I807" s="39"/>
      <c r="J807" s="38"/>
      <c r="K807" s="38"/>
      <c r="L807" s="40"/>
      <c r="M807" s="40"/>
      <c r="N807" s="41"/>
      <c r="O807" s="42"/>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9"/>
      <c r="I808" s="39"/>
      <c r="J808" s="38"/>
      <c r="K808" s="38"/>
      <c r="L808" s="40"/>
      <c r="M808" s="40"/>
      <c r="N808" s="41"/>
      <c r="O808" s="42"/>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9"/>
      <c r="I809" s="39"/>
      <c r="J809" s="38"/>
      <c r="K809" s="38"/>
      <c r="L809" s="40"/>
      <c r="M809" s="40"/>
      <c r="N809" s="41"/>
      <c r="O809" s="42"/>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9"/>
      <c r="I810" s="39"/>
      <c r="J810" s="38"/>
      <c r="K810" s="38"/>
      <c r="L810" s="40"/>
      <c r="M810" s="40"/>
      <c r="N810" s="41"/>
      <c r="O810" s="42"/>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9"/>
      <c r="I811" s="39"/>
      <c r="J811" s="38"/>
      <c r="K811" s="38"/>
      <c r="L811" s="40"/>
      <c r="M811" s="40"/>
      <c r="N811" s="41"/>
      <c r="O811" s="42"/>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9"/>
      <c r="I812" s="39"/>
      <c r="J812" s="38"/>
      <c r="K812" s="38"/>
      <c r="L812" s="40"/>
      <c r="M812" s="40"/>
      <c r="N812" s="41"/>
      <c r="O812" s="42"/>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9"/>
      <c r="I813" s="39"/>
      <c r="J813" s="38"/>
      <c r="K813" s="38"/>
      <c r="L813" s="40"/>
      <c r="M813" s="40"/>
      <c r="N813" s="41"/>
      <c r="O813" s="42"/>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9"/>
      <c r="I814" s="39"/>
      <c r="J814" s="38"/>
      <c r="K814" s="38"/>
      <c r="L814" s="40"/>
      <c r="M814" s="40"/>
      <c r="N814" s="41"/>
      <c r="O814" s="42"/>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9"/>
      <c r="I815" s="39"/>
      <c r="J815" s="38"/>
      <c r="K815" s="38"/>
      <c r="L815" s="40"/>
      <c r="M815" s="40"/>
      <c r="N815" s="41"/>
      <c r="O815" s="42"/>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9"/>
      <c r="I816" s="39"/>
      <c r="J816" s="38"/>
      <c r="K816" s="38"/>
      <c r="L816" s="40"/>
      <c r="M816" s="40"/>
      <c r="N816" s="41"/>
      <c r="O816" s="42"/>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9"/>
      <c r="I817" s="39"/>
      <c r="J817" s="38"/>
      <c r="K817" s="38"/>
      <c r="L817" s="40"/>
      <c r="M817" s="40"/>
      <c r="N817" s="41"/>
      <c r="O817" s="42"/>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9"/>
      <c r="I818" s="39"/>
      <c r="J818" s="38"/>
      <c r="K818" s="38"/>
      <c r="L818" s="40"/>
      <c r="M818" s="40"/>
      <c r="N818" s="41"/>
      <c r="O818" s="42"/>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9"/>
      <c r="I819" s="39"/>
      <c r="J819" s="38"/>
      <c r="K819" s="38"/>
      <c r="L819" s="40"/>
      <c r="M819" s="40"/>
      <c r="N819" s="41"/>
      <c r="O819" s="42"/>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9"/>
      <c r="I820" s="39"/>
      <c r="J820" s="38"/>
      <c r="K820" s="38"/>
      <c r="L820" s="40"/>
      <c r="M820" s="40"/>
      <c r="N820" s="41"/>
      <c r="O820" s="42"/>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9"/>
      <c r="I821" s="39"/>
      <c r="J821" s="38"/>
      <c r="K821" s="38"/>
      <c r="L821" s="40"/>
      <c r="M821" s="40"/>
      <c r="N821" s="41"/>
      <c r="O821" s="42"/>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9"/>
      <c r="I822" s="39"/>
      <c r="J822" s="38"/>
      <c r="K822" s="38"/>
      <c r="L822" s="40"/>
      <c r="M822" s="40"/>
      <c r="N822" s="41"/>
      <c r="O822" s="42"/>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9"/>
      <c r="I823" s="39"/>
      <c r="J823" s="38"/>
      <c r="K823" s="38"/>
      <c r="L823" s="40"/>
      <c r="M823" s="40"/>
      <c r="N823" s="41"/>
      <c r="O823" s="42"/>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9"/>
      <c r="I824" s="39"/>
      <c r="J824" s="38"/>
      <c r="K824" s="38"/>
      <c r="L824" s="40"/>
      <c r="M824" s="40"/>
      <c r="N824" s="41"/>
      <c r="O824" s="42"/>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9"/>
      <c r="I825" s="39"/>
      <c r="J825" s="38"/>
      <c r="K825" s="38"/>
      <c r="L825" s="40"/>
      <c r="M825" s="40"/>
      <c r="N825" s="41"/>
      <c r="O825" s="42"/>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9"/>
      <c r="I826" s="39"/>
      <c r="J826" s="38"/>
      <c r="K826" s="38"/>
      <c r="L826" s="40"/>
      <c r="M826" s="40"/>
      <c r="N826" s="41"/>
      <c r="O826" s="42"/>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9"/>
      <c r="I827" s="39"/>
      <c r="J827" s="38"/>
      <c r="K827" s="38"/>
      <c r="L827" s="40"/>
      <c r="M827" s="40"/>
      <c r="N827" s="41"/>
      <c r="O827" s="42"/>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9"/>
      <c r="I828" s="39"/>
      <c r="J828" s="38"/>
      <c r="K828" s="38"/>
      <c r="L828" s="40"/>
      <c r="M828" s="40"/>
      <c r="N828" s="41"/>
      <c r="O828" s="42"/>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9"/>
      <c r="I829" s="39"/>
      <c r="J829" s="38"/>
      <c r="K829" s="38"/>
      <c r="L829" s="40"/>
      <c r="M829" s="40"/>
      <c r="N829" s="41"/>
      <c r="O829" s="42"/>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9"/>
      <c r="I830" s="39"/>
      <c r="J830" s="38"/>
      <c r="K830" s="38"/>
      <c r="L830" s="40"/>
      <c r="M830" s="40"/>
      <c r="N830" s="41"/>
      <c r="O830" s="42"/>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9"/>
      <c r="I831" s="39"/>
      <c r="J831" s="38"/>
      <c r="K831" s="38"/>
      <c r="L831" s="40"/>
      <c r="M831" s="40"/>
      <c r="N831" s="41"/>
      <c r="O831" s="42"/>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9"/>
      <c r="I832" s="39"/>
      <c r="J832" s="38"/>
      <c r="K832" s="38"/>
      <c r="L832" s="40"/>
      <c r="M832" s="40"/>
      <c r="N832" s="41"/>
      <c r="O832" s="42"/>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9"/>
      <c r="I833" s="39"/>
      <c r="J833" s="38"/>
      <c r="K833" s="38"/>
      <c r="L833" s="40"/>
      <c r="M833" s="40"/>
      <c r="N833" s="41"/>
      <c r="O833" s="42"/>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9"/>
      <c r="I834" s="39"/>
      <c r="J834" s="38"/>
      <c r="K834" s="38"/>
      <c r="L834" s="40"/>
      <c r="M834" s="40"/>
      <c r="N834" s="41"/>
      <c r="O834" s="42"/>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9"/>
      <c r="I835" s="39"/>
      <c r="J835" s="38"/>
      <c r="K835" s="38"/>
      <c r="L835" s="40"/>
      <c r="M835" s="40"/>
      <c r="N835" s="41"/>
      <c r="O835" s="42"/>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9"/>
      <c r="I836" s="39"/>
      <c r="J836" s="38"/>
      <c r="K836" s="38"/>
      <c r="L836" s="40"/>
      <c r="M836" s="40"/>
      <c r="N836" s="41"/>
      <c r="O836" s="42"/>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9"/>
      <c r="I837" s="39"/>
      <c r="J837" s="38"/>
      <c r="K837" s="38"/>
      <c r="L837" s="40"/>
      <c r="M837" s="40"/>
      <c r="N837" s="41"/>
      <c r="O837" s="42"/>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9"/>
      <c r="I838" s="39"/>
      <c r="J838" s="38"/>
      <c r="K838" s="38"/>
      <c r="L838" s="40"/>
      <c r="M838" s="40"/>
      <c r="N838" s="41"/>
      <c r="O838" s="42"/>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9"/>
      <c r="I839" s="39"/>
      <c r="J839" s="38"/>
      <c r="K839" s="38"/>
      <c r="L839" s="40"/>
      <c r="M839" s="40"/>
      <c r="N839" s="41"/>
      <c r="O839" s="42"/>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9"/>
      <c r="I840" s="39"/>
      <c r="J840" s="38"/>
      <c r="K840" s="38"/>
      <c r="L840" s="40"/>
      <c r="M840" s="40"/>
      <c r="N840" s="41"/>
      <c r="O840" s="42"/>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9"/>
      <c r="I841" s="39"/>
      <c r="J841" s="38"/>
      <c r="K841" s="38"/>
      <c r="L841" s="40"/>
      <c r="M841" s="40"/>
      <c r="N841" s="41"/>
      <c r="O841" s="42"/>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9"/>
      <c r="I842" s="39"/>
      <c r="J842" s="38"/>
      <c r="K842" s="38"/>
      <c r="L842" s="40"/>
      <c r="M842" s="40"/>
      <c r="N842" s="41"/>
      <c r="O842" s="42"/>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9"/>
      <c r="I843" s="39"/>
      <c r="J843" s="38"/>
      <c r="K843" s="38"/>
      <c r="L843" s="40"/>
      <c r="M843" s="40"/>
      <c r="N843" s="41"/>
      <c r="O843" s="42"/>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9"/>
      <c r="I844" s="39"/>
      <c r="J844" s="38"/>
      <c r="K844" s="38"/>
      <c r="L844" s="40"/>
      <c r="M844" s="40"/>
      <c r="N844" s="41"/>
      <c r="O844" s="42"/>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9"/>
      <c r="I845" s="39"/>
      <c r="J845" s="38"/>
      <c r="K845" s="38"/>
      <c r="L845" s="40"/>
      <c r="M845" s="40"/>
      <c r="N845" s="41"/>
      <c r="O845" s="42"/>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9"/>
      <c r="I846" s="39"/>
      <c r="J846" s="38"/>
      <c r="K846" s="38"/>
      <c r="L846" s="40"/>
      <c r="M846" s="40"/>
      <c r="N846" s="41"/>
      <c r="O846" s="42"/>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9"/>
      <c r="I847" s="39"/>
      <c r="J847" s="38"/>
      <c r="K847" s="38"/>
      <c r="L847" s="40"/>
      <c r="M847" s="40"/>
      <c r="N847" s="41"/>
      <c r="O847" s="42"/>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9"/>
      <c r="I848" s="39"/>
      <c r="J848" s="38"/>
      <c r="K848" s="38"/>
      <c r="L848" s="40"/>
      <c r="M848" s="40"/>
      <c r="N848" s="41"/>
      <c r="O848" s="42"/>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9"/>
      <c r="I849" s="39"/>
      <c r="J849" s="38"/>
      <c r="K849" s="38"/>
      <c r="L849" s="40"/>
      <c r="M849" s="40"/>
      <c r="N849" s="41"/>
      <c r="O849" s="42"/>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9"/>
      <c r="I850" s="39"/>
      <c r="J850" s="38"/>
      <c r="K850" s="38"/>
      <c r="L850" s="40"/>
      <c r="M850" s="40"/>
      <c r="N850" s="41"/>
      <c r="O850" s="42"/>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9"/>
      <c r="I851" s="39"/>
      <c r="J851" s="38"/>
      <c r="K851" s="38"/>
      <c r="L851" s="40"/>
      <c r="M851" s="40"/>
      <c r="N851" s="41"/>
      <c r="O851" s="42"/>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9"/>
      <c r="I852" s="39"/>
      <c r="J852" s="38"/>
      <c r="K852" s="38"/>
      <c r="L852" s="40"/>
      <c r="M852" s="40"/>
      <c r="N852" s="41"/>
      <c r="O852" s="42"/>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9"/>
      <c r="I853" s="39"/>
      <c r="J853" s="38"/>
      <c r="K853" s="38"/>
      <c r="L853" s="40"/>
      <c r="M853" s="40"/>
      <c r="N853" s="41"/>
      <c r="O853" s="42"/>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9"/>
      <c r="I854" s="39"/>
      <c r="J854" s="38"/>
      <c r="K854" s="38"/>
      <c r="L854" s="40"/>
      <c r="M854" s="40"/>
      <c r="N854" s="41"/>
      <c r="O854" s="42"/>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9"/>
      <c r="I855" s="39"/>
      <c r="J855" s="38"/>
      <c r="K855" s="38"/>
      <c r="L855" s="40"/>
      <c r="M855" s="40"/>
      <c r="N855" s="41"/>
      <c r="O855" s="42"/>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9"/>
      <c r="I856" s="39"/>
      <c r="J856" s="38"/>
      <c r="K856" s="38"/>
      <c r="L856" s="40"/>
      <c r="M856" s="40"/>
      <c r="N856" s="41"/>
      <c r="O856" s="42"/>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9"/>
      <c r="I857" s="39"/>
      <c r="J857" s="38"/>
      <c r="K857" s="38"/>
      <c r="L857" s="40"/>
      <c r="M857" s="40"/>
      <c r="N857" s="41"/>
      <c r="O857" s="42"/>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9"/>
      <c r="I858" s="39"/>
      <c r="J858" s="38"/>
      <c r="K858" s="38"/>
      <c r="L858" s="40"/>
      <c r="M858" s="40"/>
      <c r="N858" s="41"/>
      <c r="O858" s="42"/>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9"/>
      <c r="I859" s="39"/>
      <c r="J859" s="38"/>
      <c r="K859" s="38"/>
      <c r="L859" s="40"/>
      <c r="M859" s="40"/>
      <c r="N859" s="41"/>
      <c r="O859" s="42"/>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9"/>
      <c r="I860" s="39"/>
      <c r="J860" s="38"/>
      <c r="K860" s="38"/>
      <c r="L860" s="40"/>
      <c r="M860" s="40"/>
      <c r="N860" s="41"/>
      <c r="O860" s="42"/>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9"/>
      <c r="I861" s="39"/>
      <c r="J861" s="38"/>
      <c r="K861" s="38"/>
      <c r="L861" s="40"/>
      <c r="M861" s="40"/>
      <c r="N861" s="41"/>
      <c r="O861" s="42"/>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9"/>
      <c r="I862" s="39"/>
      <c r="J862" s="38"/>
      <c r="K862" s="38"/>
      <c r="L862" s="40"/>
      <c r="M862" s="40"/>
      <c r="N862" s="41"/>
      <c r="O862" s="42"/>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9"/>
      <c r="I863" s="39"/>
      <c r="J863" s="38"/>
      <c r="K863" s="38"/>
      <c r="L863" s="40"/>
      <c r="M863" s="40"/>
      <c r="N863" s="41"/>
      <c r="O863" s="42"/>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9"/>
      <c r="I864" s="39"/>
      <c r="J864" s="38"/>
      <c r="K864" s="38"/>
      <c r="L864" s="40"/>
      <c r="M864" s="40"/>
      <c r="N864" s="41"/>
      <c r="O864" s="42"/>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9"/>
      <c r="I865" s="39"/>
      <c r="J865" s="38"/>
      <c r="K865" s="38"/>
      <c r="L865" s="40"/>
      <c r="M865" s="40"/>
      <c r="N865" s="41"/>
      <c r="O865" s="42"/>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9"/>
      <c r="I866" s="39"/>
      <c r="J866" s="38"/>
      <c r="K866" s="38"/>
      <c r="L866" s="40"/>
      <c r="M866" s="40"/>
      <c r="N866" s="41"/>
      <c r="O866" s="42"/>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9"/>
      <c r="I867" s="39"/>
      <c r="J867" s="38"/>
      <c r="K867" s="38"/>
      <c r="L867" s="40"/>
      <c r="M867" s="40"/>
      <c r="N867" s="41"/>
      <c r="O867" s="42"/>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9"/>
      <c r="I868" s="39"/>
      <c r="J868" s="38"/>
      <c r="K868" s="38"/>
      <c r="L868" s="40"/>
      <c r="M868" s="40"/>
      <c r="N868" s="41"/>
      <c r="O868" s="42"/>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9"/>
      <c r="I869" s="39"/>
      <c r="J869" s="38"/>
      <c r="K869" s="38"/>
      <c r="L869" s="40"/>
      <c r="M869" s="40"/>
      <c r="N869" s="41"/>
      <c r="O869" s="42"/>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9"/>
      <c r="I870" s="39"/>
      <c r="J870" s="38"/>
      <c r="K870" s="38"/>
      <c r="L870" s="40"/>
      <c r="M870" s="40"/>
      <c r="N870" s="41"/>
      <c r="O870" s="42"/>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9"/>
      <c r="I871" s="39"/>
      <c r="J871" s="38"/>
      <c r="K871" s="38"/>
      <c r="L871" s="40"/>
      <c r="M871" s="40"/>
      <c r="N871" s="41"/>
      <c r="O871" s="42"/>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9"/>
      <c r="I872" s="39"/>
      <c r="J872" s="38"/>
      <c r="K872" s="38"/>
      <c r="L872" s="40"/>
      <c r="M872" s="40"/>
      <c r="N872" s="41"/>
      <c r="O872" s="42"/>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9"/>
      <c r="I873" s="39"/>
      <c r="J873" s="38"/>
      <c r="K873" s="38"/>
      <c r="L873" s="40"/>
      <c r="M873" s="40"/>
      <c r="N873" s="41"/>
      <c r="O873" s="42"/>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9"/>
      <c r="I874" s="39"/>
      <c r="J874" s="38"/>
      <c r="K874" s="38"/>
      <c r="L874" s="40"/>
      <c r="M874" s="40"/>
      <c r="N874" s="41"/>
      <c r="O874" s="42"/>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9"/>
      <c r="I875" s="39"/>
      <c r="J875" s="38"/>
      <c r="K875" s="38"/>
      <c r="L875" s="40"/>
      <c r="M875" s="40"/>
      <c r="N875" s="41"/>
      <c r="O875" s="42"/>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9"/>
      <c r="I876" s="39"/>
      <c r="J876" s="38"/>
      <c r="K876" s="38"/>
      <c r="L876" s="40"/>
      <c r="M876" s="40"/>
      <c r="N876" s="41"/>
      <c r="O876" s="42"/>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9"/>
      <c r="I877" s="39"/>
      <c r="J877" s="38"/>
      <c r="K877" s="38"/>
      <c r="L877" s="40"/>
      <c r="M877" s="40"/>
      <c r="N877" s="41"/>
      <c r="O877" s="42"/>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9"/>
      <c r="I878" s="39"/>
      <c r="J878" s="38"/>
      <c r="K878" s="38"/>
      <c r="L878" s="40"/>
      <c r="M878" s="40"/>
      <c r="N878" s="41"/>
      <c r="O878" s="42"/>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9"/>
      <c r="I879" s="39"/>
      <c r="J879" s="38"/>
      <c r="K879" s="38"/>
      <c r="L879" s="40"/>
      <c r="M879" s="40"/>
      <c r="N879" s="41"/>
      <c r="O879" s="42"/>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9"/>
      <c r="I880" s="39"/>
      <c r="J880" s="38"/>
      <c r="K880" s="38"/>
      <c r="L880" s="40"/>
      <c r="M880" s="40"/>
      <c r="N880" s="41"/>
      <c r="O880" s="42"/>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9"/>
      <c r="I881" s="39"/>
      <c r="J881" s="38"/>
      <c r="K881" s="38"/>
      <c r="L881" s="40"/>
      <c r="M881" s="40"/>
      <c r="N881" s="41"/>
      <c r="O881" s="42"/>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9"/>
      <c r="I882" s="39"/>
      <c r="J882" s="38"/>
      <c r="K882" s="38"/>
      <c r="L882" s="40"/>
      <c r="M882" s="40"/>
      <c r="N882" s="41"/>
      <c r="O882" s="42"/>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9"/>
      <c r="I883" s="39"/>
      <c r="J883" s="38"/>
      <c r="K883" s="38"/>
      <c r="L883" s="40"/>
      <c r="M883" s="40"/>
      <c r="N883" s="41"/>
      <c r="O883" s="42"/>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9"/>
      <c r="I884" s="39"/>
      <c r="J884" s="38"/>
      <c r="K884" s="38"/>
      <c r="L884" s="40"/>
      <c r="M884" s="40"/>
      <c r="N884" s="41"/>
      <c r="O884" s="42"/>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9"/>
      <c r="I885" s="39"/>
      <c r="J885" s="38"/>
      <c r="K885" s="38"/>
      <c r="L885" s="40"/>
      <c r="M885" s="40"/>
      <c r="N885" s="41"/>
      <c r="O885" s="42"/>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9"/>
      <c r="I886" s="39"/>
      <c r="J886" s="38"/>
      <c r="K886" s="38"/>
      <c r="L886" s="40"/>
      <c r="M886" s="40"/>
      <c r="N886" s="41"/>
      <c r="O886" s="42"/>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9"/>
      <c r="I887" s="39"/>
      <c r="J887" s="38"/>
      <c r="K887" s="38"/>
      <c r="L887" s="40"/>
      <c r="M887" s="40"/>
      <c r="N887" s="41"/>
      <c r="O887" s="42"/>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9"/>
      <c r="I888" s="39"/>
      <c r="J888" s="38"/>
      <c r="K888" s="38"/>
      <c r="L888" s="40"/>
      <c r="M888" s="40"/>
      <c r="N888" s="41"/>
      <c r="O888" s="42"/>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9"/>
      <c r="I889" s="39"/>
      <c r="J889" s="38"/>
      <c r="K889" s="38"/>
      <c r="L889" s="40"/>
      <c r="M889" s="40"/>
      <c r="N889" s="41"/>
      <c r="O889" s="42"/>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9"/>
      <c r="I890" s="39"/>
      <c r="J890" s="38"/>
      <c r="K890" s="38"/>
      <c r="L890" s="40"/>
      <c r="M890" s="40"/>
      <c r="N890" s="41"/>
      <c r="O890" s="42"/>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9"/>
      <c r="I891" s="39"/>
      <c r="J891" s="38"/>
      <c r="K891" s="38"/>
      <c r="L891" s="40"/>
      <c r="M891" s="40"/>
      <c r="N891" s="41"/>
      <c r="O891" s="42"/>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9"/>
      <c r="I892" s="39"/>
      <c r="J892" s="38"/>
      <c r="K892" s="38"/>
      <c r="L892" s="40"/>
      <c r="M892" s="40"/>
      <c r="N892" s="41"/>
      <c r="O892" s="42"/>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9"/>
      <c r="I893" s="39"/>
      <c r="J893" s="38"/>
      <c r="K893" s="38"/>
      <c r="L893" s="40"/>
      <c r="M893" s="40"/>
      <c r="N893" s="41"/>
      <c r="O893" s="42"/>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9"/>
      <c r="I894" s="39"/>
      <c r="J894" s="38"/>
      <c r="K894" s="38"/>
      <c r="L894" s="40"/>
      <c r="M894" s="40"/>
      <c r="N894" s="41"/>
      <c r="O894" s="42"/>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9"/>
      <c r="I895" s="39"/>
      <c r="J895" s="38"/>
      <c r="K895" s="38"/>
      <c r="L895" s="40"/>
      <c r="M895" s="40"/>
      <c r="N895" s="41"/>
      <c r="O895" s="42"/>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9"/>
      <c r="I896" s="39"/>
      <c r="J896" s="38"/>
      <c r="K896" s="38"/>
      <c r="L896" s="40"/>
      <c r="M896" s="40"/>
      <c r="N896" s="41"/>
      <c r="O896" s="42"/>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9"/>
      <c r="I897" s="39"/>
      <c r="J897" s="38"/>
      <c r="K897" s="38"/>
      <c r="L897" s="40"/>
      <c r="M897" s="40"/>
      <c r="N897" s="41"/>
      <c r="O897" s="42"/>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9"/>
      <c r="I898" s="39"/>
      <c r="J898" s="38"/>
      <c r="K898" s="38"/>
      <c r="L898" s="40"/>
      <c r="M898" s="40"/>
      <c r="N898" s="41"/>
      <c r="O898" s="42"/>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9"/>
      <c r="I899" s="39"/>
      <c r="J899" s="38"/>
      <c r="K899" s="38"/>
      <c r="L899" s="40"/>
      <c r="M899" s="40"/>
      <c r="N899" s="41"/>
      <c r="O899" s="42"/>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9"/>
      <c r="I900" s="39"/>
      <c r="J900" s="38"/>
      <c r="K900" s="38"/>
      <c r="L900" s="40"/>
      <c r="M900" s="40"/>
      <c r="N900" s="41"/>
      <c r="O900" s="42"/>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9"/>
      <c r="I901" s="39"/>
      <c r="J901" s="38"/>
      <c r="K901" s="38"/>
      <c r="L901" s="40"/>
      <c r="M901" s="40"/>
      <c r="N901" s="41"/>
      <c r="O901" s="42"/>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9"/>
      <c r="I902" s="39"/>
      <c r="J902" s="38"/>
      <c r="K902" s="38"/>
      <c r="L902" s="40"/>
      <c r="M902" s="40"/>
      <c r="N902" s="41"/>
      <c r="O902" s="42"/>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9"/>
      <c r="I903" s="39"/>
      <c r="J903" s="38"/>
      <c r="K903" s="38"/>
      <c r="L903" s="40"/>
      <c r="M903" s="40"/>
      <c r="N903" s="41"/>
      <c r="O903" s="42"/>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9"/>
      <c r="I904" s="39"/>
      <c r="J904" s="38"/>
      <c r="K904" s="38"/>
      <c r="L904" s="40"/>
      <c r="M904" s="40"/>
      <c r="N904" s="41"/>
      <c r="O904" s="42"/>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9"/>
      <c r="I905" s="39"/>
      <c r="J905" s="38"/>
      <c r="K905" s="38"/>
      <c r="L905" s="40"/>
      <c r="M905" s="40"/>
      <c r="N905" s="41"/>
      <c r="O905" s="42"/>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9"/>
      <c r="I906" s="39"/>
      <c r="J906" s="38"/>
      <c r="K906" s="38"/>
      <c r="L906" s="40"/>
      <c r="M906" s="40"/>
      <c r="N906" s="41"/>
      <c r="O906" s="42"/>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9"/>
      <c r="I907" s="39"/>
      <c r="J907" s="38"/>
      <c r="K907" s="38"/>
      <c r="L907" s="40"/>
      <c r="M907" s="40"/>
      <c r="N907" s="41"/>
      <c r="O907" s="42"/>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9"/>
      <c r="I908" s="39"/>
      <c r="J908" s="38"/>
      <c r="K908" s="38"/>
      <c r="L908" s="40"/>
      <c r="M908" s="40"/>
      <c r="N908" s="41"/>
      <c r="O908" s="42"/>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9"/>
      <c r="I909" s="39"/>
      <c r="J909" s="38"/>
      <c r="K909" s="38"/>
      <c r="L909" s="40"/>
      <c r="M909" s="40"/>
      <c r="N909" s="41"/>
      <c r="O909" s="42"/>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9"/>
      <c r="I910" s="39"/>
      <c r="J910" s="38"/>
      <c r="K910" s="38"/>
      <c r="L910" s="40"/>
      <c r="M910" s="40"/>
      <c r="N910" s="41"/>
      <c r="O910" s="42"/>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9"/>
      <c r="I911" s="39"/>
      <c r="J911" s="38"/>
      <c r="K911" s="38"/>
      <c r="L911" s="40"/>
      <c r="M911" s="40"/>
      <c r="N911" s="41"/>
      <c r="O911" s="42"/>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9"/>
      <c r="I912" s="39"/>
      <c r="J912" s="38"/>
      <c r="K912" s="38"/>
      <c r="L912" s="40"/>
      <c r="M912" s="40"/>
      <c r="N912" s="41"/>
      <c r="O912" s="42"/>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9"/>
      <c r="I913" s="39"/>
      <c r="J913" s="38"/>
      <c r="K913" s="38"/>
      <c r="L913" s="40"/>
      <c r="M913" s="40"/>
      <c r="N913" s="41"/>
      <c r="O913" s="42"/>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9"/>
      <c r="I914" s="39"/>
      <c r="J914" s="38"/>
      <c r="K914" s="38"/>
      <c r="L914" s="40"/>
      <c r="M914" s="40"/>
      <c r="N914" s="41"/>
      <c r="O914" s="42"/>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9"/>
      <c r="I915" s="39"/>
      <c r="J915" s="38"/>
      <c r="K915" s="38"/>
      <c r="L915" s="40"/>
      <c r="M915" s="40"/>
      <c r="N915" s="41"/>
      <c r="O915" s="42"/>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9"/>
      <c r="I916" s="39"/>
      <c r="J916" s="38"/>
      <c r="K916" s="38"/>
      <c r="L916" s="40"/>
      <c r="M916" s="40"/>
      <c r="N916" s="41"/>
      <c r="O916" s="42"/>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9"/>
      <c r="I917" s="39"/>
      <c r="J917" s="38"/>
      <c r="K917" s="38"/>
      <c r="L917" s="40"/>
      <c r="M917" s="40"/>
      <c r="N917" s="41"/>
      <c r="O917" s="42"/>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9"/>
      <c r="I918" s="39"/>
      <c r="J918" s="38"/>
      <c r="K918" s="38"/>
      <c r="L918" s="40"/>
      <c r="M918" s="40"/>
      <c r="N918" s="41"/>
      <c r="O918" s="42"/>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9"/>
      <c r="I919" s="39"/>
      <c r="J919" s="38"/>
      <c r="K919" s="38"/>
      <c r="L919" s="40"/>
      <c r="M919" s="40"/>
      <c r="N919" s="41"/>
      <c r="O919" s="42"/>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9"/>
      <c r="I920" s="39"/>
      <c r="J920" s="38"/>
      <c r="K920" s="38"/>
      <c r="L920" s="40"/>
      <c r="M920" s="40"/>
      <c r="N920" s="41"/>
      <c r="O920" s="42"/>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9"/>
      <c r="I921" s="39"/>
      <c r="J921" s="38"/>
      <c r="K921" s="38"/>
      <c r="L921" s="40"/>
      <c r="M921" s="40"/>
      <c r="N921" s="41"/>
      <c r="O921" s="42"/>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9"/>
      <c r="I922" s="39"/>
      <c r="J922" s="38"/>
      <c r="K922" s="38"/>
      <c r="L922" s="40"/>
      <c r="M922" s="40"/>
      <c r="N922" s="41"/>
      <c r="O922" s="42"/>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9"/>
      <c r="I923" s="39"/>
      <c r="J923" s="38"/>
      <c r="K923" s="38"/>
      <c r="L923" s="40"/>
      <c r="M923" s="40"/>
      <c r="N923" s="41"/>
      <c r="O923" s="42"/>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9"/>
      <c r="I924" s="39"/>
      <c r="J924" s="38"/>
      <c r="K924" s="38"/>
      <c r="L924" s="40"/>
      <c r="M924" s="40"/>
      <c r="N924" s="41"/>
      <c r="O924" s="42"/>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9"/>
      <c r="I925" s="39"/>
      <c r="J925" s="38"/>
      <c r="K925" s="38"/>
      <c r="L925" s="40"/>
      <c r="M925" s="40"/>
      <c r="N925" s="41"/>
      <c r="O925" s="42"/>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9"/>
      <c r="I926" s="39"/>
      <c r="J926" s="38"/>
      <c r="K926" s="38"/>
      <c r="L926" s="40"/>
      <c r="M926" s="40"/>
      <c r="N926" s="41"/>
      <c r="O926" s="42"/>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9"/>
      <c r="I927" s="39"/>
      <c r="J927" s="38"/>
      <c r="K927" s="38"/>
      <c r="L927" s="40"/>
      <c r="M927" s="40"/>
      <c r="N927" s="41"/>
      <c r="O927" s="42"/>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9"/>
      <c r="I928" s="39"/>
      <c r="J928" s="38"/>
      <c r="K928" s="38"/>
      <c r="L928" s="40"/>
      <c r="M928" s="40"/>
      <c r="N928" s="41"/>
      <c r="O928" s="42"/>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9"/>
      <c r="I929" s="39"/>
      <c r="J929" s="38"/>
      <c r="K929" s="38"/>
      <c r="L929" s="40"/>
      <c r="M929" s="40"/>
      <c r="N929" s="41"/>
      <c r="O929" s="42"/>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9"/>
      <c r="I930" s="39"/>
      <c r="J930" s="38"/>
      <c r="K930" s="38"/>
      <c r="L930" s="40"/>
      <c r="M930" s="40"/>
      <c r="N930" s="41"/>
      <c r="O930" s="42"/>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9"/>
      <c r="I931" s="39"/>
      <c r="J931" s="38"/>
      <c r="K931" s="38"/>
      <c r="L931" s="40"/>
      <c r="M931" s="40"/>
      <c r="N931" s="41"/>
      <c r="O931" s="42"/>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9"/>
      <c r="I932" s="39"/>
      <c r="J932" s="38"/>
      <c r="K932" s="38"/>
      <c r="L932" s="40"/>
      <c r="M932" s="40"/>
      <c r="N932" s="41"/>
      <c r="O932" s="42"/>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9"/>
      <c r="I933" s="39"/>
      <c r="J933" s="38"/>
      <c r="K933" s="38"/>
      <c r="L933" s="40"/>
      <c r="M933" s="40"/>
      <c r="N933" s="41"/>
      <c r="O933" s="42"/>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9"/>
      <c r="I934" s="39"/>
      <c r="J934" s="38"/>
      <c r="K934" s="38"/>
      <c r="L934" s="40"/>
      <c r="M934" s="40"/>
      <c r="N934" s="41"/>
      <c r="O934" s="42"/>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9"/>
      <c r="I935" s="39"/>
      <c r="J935" s="38"/>
      <c r="K935" s="38"/>
      <c r="L935" s="40"/>
      <c r="M935" s="40"/>
      <c r="N935" s="41"/>
      <c r="O935" s="42"/>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9"/>
      <c r="I936" s="39"/>
      <c r="J936" s="38"/>
      <c r="K936" s="38"/>
      <c r="L936" s="40"/>
      <c r="M936" s="40"/>
      <c r="N936" s="41"/>
      <c r="O936" s="42"/>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9"/>
      <c r="I937" s="39"/>
      <c r="J937" s="38"/>
      <c r="K937" s="38"/>
      <c r="L937" s="40"/>
      <c r="M937" s="40"/>
      <c r="N937" s="41"/>
      <c r="O937" s="42"/>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9"/>
      <c r="I938" s="39"/>
      <c r="J938" s="38"/>
      <c r="K938" s="38"/>
      <c r="L938" s="40"/>
      <c r="M938" s="40"/>
      <c r="N938" s="41"/>
      <c r="O938" s="42"/>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9"/>
      <c r="I939" s="39"/>
      <c r="J939" s="38"/>
      <c r="K939" s="38"/>
      <c r="L939" s="40"/>
      <c r="M939" s="40"/>
      <c r="N939" s="41"/>
      <c r="O939" s="42"/>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9"/>
      <c r="I940" s="39"/>
      <c r="J940" s="38"/>
      <c r="K940" s="38"/>
      <c r="L940" s="40"/>
      <c r="M940" s="40"/>
      <c r="N940" s="41"/>
      <c r="O940" s="42"/>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9"/>
      <c r="I941" s="39"/>
      <c r="J941" s="38"/>
      <c r="K941" s="38"/>
      <c r="L941" s="40"/>
      <c r="M941" s="40"/>
      <c r="N941" s="41"/>
      <c r="O941" s="42"/>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9"/>
      <c r="I942" s="39"/>
      <c r="J942" s="38"/>
      <c r="K942" s="38"/>
      <c r="L942" s="40"/>
      <c r="M942" s="40"/>
      <c r="N942" s="41"/>
      <c r="O942" s="42"/>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9"/>
      <c r="I943" s="39"/>
      <c r="J943" s="38"/>
      <c r="K943" s="38"/>
      <c r="L943" s="40"/>
      <c r="M943" s="40"/>
      <c r="N943" s="41"/>
      <c r="O943" s="42"/>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9"/>
      <c r="I944" s="39"/>
      <c r="J944" s="38"/>
      <c r="K944" s="38"/>
      <c r="L944" s="40"/>
      <c r="M944" s="40"/>
      <c r="N944" s="41"/>
      <c r="O944" s="42"/>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9"/>
      <c r="I945" s="39"/>
      <c r="J945" s="38"/>
      <c r="K945" s="38"/>
      <c r="L945" s="40"/>
      <c r="M945" s="40"/>
      <c r="N945" s="41"/>
      <c r="O945" s="42"/>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9"/>
      <c r="I946" s="39"/>
      <c r="J946" s="38"/>
      <c r="K946" s="38"/>
      <c r="L946" s="40"/>
      <c r="M946" s="40"/>
      <c r="N946" s="41"/>
      <c r="O946" s="42"/>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9"/>
      <c r="I947" s="39"/>
      <c r="J947" s="38"/>
      <c r="K947" s="38"/>
      <c r="L947" s="40"/>
      <c r="M947" s="40"/>
      <c r="N947" s="41"/>
      <c r="O947" s="42"/>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9"/>
      <c r="I948" s="39"/>
      <c r="J948" s="38"/>
      <c r="K948" s="38"/>
      <c r="L948" s="40"/>
      <c r="M948" s="40"/>
      <c r="N948" s="41"/>
      <c r="O948" s="42"/>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9"/>
      <c r="I949" s="39"/>
      <c r="J949" s="38"/>
      <c r="K949" s="38"/>
      <c r="L949" s="40"/>
      <c r="M949" s="40"/>
      <c r="N949" s="41"/>
      <c r="O949" s="42"/>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9"/>
      <c r="I950" s="39"/>
      <c r="J950" s="38"/>
      <c r="K950" s="38"/>
      <c r="L950" s="40"/>
      <c r="M950" s="40"/>
      <c r="N950" s="41"/>
      <c r="O950" s="42"/>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9"/>
      <c r="I951" s="39"/>
      <c r="J951" s="38"/>
      <c r="K951" s="38"/>
      <c r="L951" s="40"/>
      <c r="M951" s="40"/>
      <c r="N951" s="41"/>
      <c r="O951" s="42"/>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9"/>
      <c r="I952" s="39"/>
      <c r="J952" s="38"/>
      <c r="K952" s="38"/>
      <c r="L952" s="40"/>
      <c r="M952" s="40"/>
      <c r="N952" s="41"/>
      <c r="O952" s="42"/>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9"/>
      <c r="I953" s="39"/>
      <c r="J953" s="38"/>
      <c r="K953" s="38"/>
      <c r="L953" s="40"/>
      <c r="M953" s="40"/>
      <c r="N953" s="41"/>
      <c r="O953" s="42"/>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9"/>
      <c r="I954" s="39"/>
      <c r="J954" s="38"/>
      <c r="K954" s="38"/>
      <c r="L954" s="40"/>
      <c r="M954" s="40"/>
      <c r="N954" s="41"/>
      <c r="O954" s="42"/>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9"/>
      <c r="I955" s="39"/>
      <c r="J955" s="38"/>
      <c r="K955" s="38"/>
      <c r="L955" s="40"/>
      <c r="M955" s="40"/>
      <c r="N955" s="41"/>
      <c r="O955" s="42"/>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9"/>
      <c r="I956" s="39"/>
      <c r="J956" s="38"/>
      <c r="K956" s="38"/>
      <c r="L956" s="40"/>
      <c r="M956" s="40"/>
      <c r="N956" s="41"/>
      <c r="O956" s="42"/>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9"/>
      <c r="I957" s="39"/>
      <c r="J957" s="38"/>
      <c r="K957" s="38"/>
      <c r="L957" s="40"/>
      <c r="M957" s="40"/>
      <c r="N957" s="41"/>
      <c r="O957" s="42"/>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9"/>
      <c r="I958" s="39"/>
      <c r="J958" s="38"/>
      <c r="K958" s="38"/>
      <c r="L958" s="40"/>
      <c r="M958" s="40"/>
      <c r="N958" s="41"/>
      <c r="O958" s="42"/>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9"/>
      <c r="I959" s="39"/>
      <c r="J959" s="38"/>
      <c r="K959" s="38"/>
      <c r="L959" s="40"/>
      <c r="M959" s="40"/>
      <c r="N959" s="41"/>
      <c r="O959" s="42"/>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9"/>
      <c r="I960" s="39"/>
      <c r="J960" s="38"/>
      <c r="K960" s="38"/>
      <c r="L960" s="40"/>
      <c r="M960" s="40"/>
      <c r="N960" s="41"/>
      <c r="O960" s="42"/>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9"/>
      <c r="I961" s="39"/>
      <c r="J961" s="38"/>
      <c r="K961" s="38"/>
      <c r="L961" s="40"/>
      <c r="M961" s="40"/>
      <c r="N961" s="41"/>
      <c r="O961" s="42"/>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9"/>
      <c r="I962" s="39"/>
      <c r="J962" s="38"/>
      <c r="K962" s="38"/>
      <c r="L962" s="40"/>
      <c r="M962" s="40"/>
      <c r="N962" s="41"/>
      <c r="O962" s="42"/>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9"/>
      <c r="I963" s="39"/>
      <c r="J963" s="38"/>
      <c r="K963" s="38"/>
      <c r="L963" s="40"/>
      <c r="M963" s="40"/>
      <c r="N963" s="41"/>
      <c r="O963" s="42"/>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9"/>
      <c r="I964" s="39"/>
      <c r="J964" s="38"/>
      <c r="K964" s="38"/>
      <c r="L964" s="40"/>
      <c r="M964" s="40"/>
      <c r="N964" s="41"/>
      <c r="O964" s="42"/>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9"/>
      <c r="I965" s="39"/>
      <c r="J965" s="38"/>
      <c r="K965" s="38"/>
      <c r="L965" s="40"/>
      <c r="M965" s="40"/>
      <c r="N965" s="41"/>
      <c r="O965" s="42"/>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9"/>
      <c r="I966" s="39"/>
      <c r="J966" s="38"/>
      <c r="K966" s="38"/>
      <c r="L966" s="40"/>
      <c r="M966" s="40"/>
      <c r="N966" s="41"/>
      <c r="O966" s="42"/>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9"/>
      <c r="I967" s="39"/>
      <c r="J967" s="38"/>
      <c r="K967" s="38"/>
      <c r="L967" s="40"/>
      <c r="M967" s="40"/>
      <c r="N967" s="41"/>
      <c r="O967" s="42"/>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9"/>
      <c r="I968" s="39"/>
      <c r="J968" s="38"/>
      <c r="K968" s="38"/>
      <c r="L968" s="40"/>
      <c r="M968" s="40"/>
      <c r="N968" s="41"/>
      <c r="O968" s="42"/>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9"/>
      <c r="I969" s="39"/>
      <c r="J969" s="38"/>
      <c r="K969" s="38"/>
      <c r="L969" s="40"/>
      <c r="M969" s="40"/>
      <c r="N969" s="41"/>
      <c r="O969" s="42"/>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9"/>
      <c r="I970" s="39"/>
      <c r="J970" s="38"/>
      <c r="K970" s="38"/>
      <c r="L970" s="40"/>
      <c r="M970" s="40"/>
      <c r="N970" s="41"/>
      <c r="O970" s="42"/>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9"/>
      <c r="I971" s="39"/>
      <c r="J971" s="38"/>
      <c r="K971" s="38"/>
      <c r="L971" s="40"/>
      <c r="M971" s="40"/>
      <c r="N971" s="41"/>
      <c r="O971" s="42"/>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9"/>
      <c r="I972" s="39"/>
      <c r="J972" s="38"/>
      <c r="K972" s="38"/>
      <c r="L972" s="40"/>
      <c r="M972" s="40"/>
      <c r="N972" s="41"/>
      <c r="O972" s="42"/>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9"/>
      <c r="I973" s="39"/>
      <c r="J973" s="38"/>
      <c r="K973" s="38"/>
      <c r="L973" s="40"/>
      <c r="M973" s="40"/>
      <c r="N973" s="41"/>
      <c r="O973" s="42"/>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9"/>
      <c r="I974" s="39"/>
      <c r="J974" s="38"/>
      <c r="K974" s="38"/>
      <c r="L974" s="40"/>
      <c r="M974" s="40"/>
      <c r="N974" s="41"/>
      <c r="O974" s="42"/>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9"/>
      <c r="I975" s="39"/>
      <c r="J975" s="38"/>
      <c r="K975" s="38"/>
      <c r="L975" s="40"/>
      <c r="M975" s="40"/>
      <c r="N975" s="41"/>
      <c r="O975" s="42"/>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9"/>
      <c r="I976" s="39"/>
      <c r="J976" s="38"/>
      <c r="K976" s="38"/>
      <c r="L976" s="40"/>
      <c r="M976" s="40"/>
      <c r="N976" s="41"/>
      <c r="O976" s="42"/>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9"/>
      <c r="I977" s="39"/>
      <c r="J977" s="38"/>
      <c r="K977" s="38"/>
      <c r="L977" s="40"/>
      <c r="M977" s="40"/>
      <c r="N977" s="41"/>
      <c r="O977" s="42"/>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9"/>
      <c r="I978" s="39"/>
      <c r="J978" s="38"/>
      <c r="K978" s="38"/>
      <c r="L978" s="40"/>
      <c r="M978" s="40"/>
      <c r="N978" s="41"/>
      <c r="O978" s="42"/>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9"/>
      <c r="I979" s="39"/>
      <c r="J979" s="38"/>
      <c r="K979" s="38"/>
      <c r="L979" s="40"/>
      <c r="M979" s="40"/>
      <c r="N979" s="41"/>
      <c r="O979" s="42"/>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9"/>
      <c r="I980" s="39"/>
      <c r="J980" s="38"/>
      <c r="K980" s="38"/>
      <c r="L980" s="40"/>
      <c r="M980" s="40"/>
      <c r="N980" s="41"/>
      <c r="O980" s="42"/>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9"/>
      <c r="I981" s="39"/>
      <c r="J981" s="38"/>
      <c r="K981" s="38"/>
      <c r="L981" s="40"/>
      <c r="M981" s="40"/>
      <c r="N981" s="41"/>
      <c r="O981" s="42"/>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9"/>
      <c r="I982" s="39"/>
      <c r="J982" s="38"/>
      <c r="K982" s="38"/>
      <c r="L982" s="40"/>
      <c r="M982" s="40"/>
      <c r="N982" s="41"/>
      <c r="O982" s="42"/>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9"/>
      <c r="I983" s="39"/>
      <c r="J983" s="38"/>
      <c r="K983" s="38"/>
      <c r="L983" s="40"/>
      <c r="M983" s="40"/>
      <c r="N983" s="41"/>
      <c r="O983" s="42"/>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9"/>
      <c r="I984" s="39"/>
      <c r="J984" s="38"/>
      <c r="K984" s="38"/>
      <c r="L984" s="40"/>
      <c r="M984" s="40"/>
      <c r="N984" s="41"/>
      <c r="O984" s="42"/>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9"/>
      <c r="I985" s="39"/>
      <c r="J985" s="38"/>
      <c r="K985" s="38"/>
      <c r="L985" s="40"/>
      <c r="M985" s="40"/>
      <c r="N985" s="41"/>
      <c r="O985" s="42"/>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9"/>
      <c r="I986" s="39"/>
      <c r="J986" s="38"/>
      <c r="K986" s="38"/>
      <c r="L986" s="40"/>
      <c r="M986" s="40"/>
      <c r="N986" s="41"/>
      <c r="O986" s="42"/>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9"/>
      <c r="I987" s="39"/>
      <c r="J987" s="38"/>
      <c r="K987" s="38"/>
      <c r="L987" s="40"/>
      <c r="M987" s="40"/>
      <c r="N987" s="41"/>
      <c r="O987" s="42"/>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9"/>
      <c r="I988" s="39"/>
      <c r="J988" s="38"/>
      <c r="K988" s="38"/>
      <c r="L988" s="40"/>
      <c r="M988" s="40"/>
      <c r="N988" s="41"/>
      <c r="O988" s="42"/>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9"/>
      <c r="I989" s="39"/>
      <c r="J989" s="38"/>
      <c r="K989" s="38"/>
      <c r="L989" s="40"/>
      <c r="M989" s="40"/>
      <c r="N989" s="41"/>
      <c r="O989" s="42"/>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9"/>
      <c r="I990" s="39"/>
      <c r="J990" s="38"/>
      <c r="K990" s="38"/>
      <c r="L990" s="40"/>
      <c r="M990" s="40"/>
      <c r="N990" s="41"/>
      <c r="O990" s="42"/>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9"/>
      <c r="I991" s="39"/>
      <c r="J991" s="38"/>
      <c r="K991" s="38"/>
      <c r="L991" s="40"/>
      <c r="M991" s="40"/>
      <c r="N991" s="41"/>
      <c r="O991" s="42"/>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9"/>
      <c r="I992" s="39"/>
      <c r="J992" s="38"/>
      <c r="K992" s="38"/>
      <c r="L992" s="40"/>
      <c r="M992" s="40"/>
      <c r="N992" s="41"/>
      <c r="O992" s="42"/>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9"/>
      <c r="I993" s="39"/>
      <c r="J993" s="38"/>
      <c r="K993" s="38"/>
      <c r="L993" s="40"/>
      <c r="M993" s="40"/>
      <c r="N993" s="41"/>
      <c r="O993" s="42"/>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9"/>
      <c r="I994" s="39"/>
      <c r="J994" s="38"/>
      <c r="K994" s="38"/>
      <c r="L994" s="40"/>
      <c r="M994" s="40"/>
      <c r="N994" s="41"/>
      <c r="O994" s="42"/>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9"/>
      <c r="I995" s="39"/>
      <c r="J995" s="38"/>
      <c r="K995" s="38"/>
      <c r="L995" s="40"/>
      <c r="M995" s="40"/>
      <c r="N995" s="41"/>
      <c r="O995" s="42"/>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9"/>
      <c r="I996" s="39"/>
      <c r="J996" s="38"/>
      <c r="K996" s="38"/>
      <c r="L996" s="40"/>
      <c r="M996" s="40"/>
      <c r="N996" s="41"/>
      <c r="O996" s="42"/>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9"/>
      <c r="I997" s="39"/>
      <c r="J997" s="38"/>
      <c r="K997" s="38"/>
      <c r="L997" s="40"/>
      <c r="M997" s="40"/>
      <c r="N997" s="41"/>
      <c r="O997" s="42"/>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9"/>
      <c r="I998" s="39"/>
      <c r="J998" s="38"/>
      <c r="K998" s="38"/>
      <c r="L998" s="40"/>
      <c r="M998" s="40"/>
      <c r="N998" s="41"/>
      <c r="O998" s="42"/>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9"/>
      <c r="I999" s="39"/>
      <c r="J999" s="38"/>
      <c r="K999" s="38"/>
      <c r="L999" s="40"/>
      <c r="M999" s="40"/>
      <c r="N999" s="41"/>
      <c r="O999" s="42"/>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9"/>
      <c r="I1000" s="39"/>
      <c r="J1000" s="38"/>
      <c r="K1000" s="38"/>
      <c r="L1000" s="40"/>
      <c r="M1000" s="40"/>
      <c r="N1000" s="41"/>
      <c r="O1000" s="42"/>
      <c r="P1000" s="38"/>
      <c r="Q1000" s="38"/>
      <c r="R1000" s="38"/>
      <c r="S1000" s="38"/>
      <c r="T1000" s="38"/>
      <c r="U1000" s="38"/>
      <c r="V1000" s="38"/>
      <c r="W1000" s="38"/>
      <c r="X1000" s="38"/>
      <c r="Y1000" s="38"/>
      <c r="Z1000" s="38"/>
    </row>
  </sheetData>
  <mergeCells count="380">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L153:L160"/>
    <mergeCell ref="M153:M160"/>
    <mergeCell ref="N153:N160"/>
    <mergeCell ref="O153:O160"/>
    <mergeCell ref="B153:B160"/>
    <mergeCell ref="C153:C160"/>
    <mergeCell ref="D153:D160"/>
    <mergeCell ref="E153:E160"/>
    <mergeCell ref="F153:F160"/>
    <mergeCell ref="J153:J160"/>
    <mergeCell ref="K153:K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topLeftCell="A151" zoomScale="71" zoomScaleNormal="71" workbookViewId="0">
      <selection activeCell="O129" sqref="O129:O136"/>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38" customWidth="1"/>
    <col min="6" max="6" width="7.42578125" customWidth="1"/>
    <col min="7" max="7" width="3.5703125" customWidth="1"/>
    <col min="8" max="8" width="37" customWidth="1"/>
    <col min="9" max="9" width="40"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6"/>
      <c r="B1" s="38"/>
      <c r="C1" s="38"/>
      <c r="D1" s="38"/>
      <c r="E1" s="38"/>
      <c r="F1" s="38"/>
      <c r="G1" s="38"/>
      <c r="H1" s="38"/>
      <c r="I1" s="38"/>
      <c r="J1" s="38"/>
      <c r="K1" s="38"/>
      <c r="L1" s="47"/>
      <c r="M1" s="47"/>
      <c r="N1" s="48"/>
      <c r="O1" s="49"/>
      <c r="P1" s="50"/>
      <c r="Q1" s="38"/>
      <c r="R1" s="38"/>
      <c r="S1" s="38"/>
      <c r="T1" s="38"/>
      <c r="U1" s="38"/>
      <c r="V1" s="38"/>
      <c r="W1" s="38"/>
      <c r="X1" s="38"/>
      <c r="Y1" s="38"/>
      <c r="Z1" s="38"/>
    </row>
    <row r="2" spans="1:26" ht="22.5" customHeight="1" x14ac:dyDescent="0.3">
      <c r="A2" s="38"/>
      <c r="B2" s="38"/>
      <c r="C2" s="38"/>
      <c r="D2" s="38"/>
      <c r="E2" s="38"/>
      <c r="F2" s="38"/>
      <c r="G2" s="38"/>
      <c r="H2" s="38"/>
      <c r="I2" s="38"/>
      <c r="J2" s="38"/>
      <c r="K2" s="38"/>
      <c r="L2" s="47"/>
      <c r="M2" s="47"/>
      <c r="N2" s="48"/>
      <c r="O2" s="49"/>
      <c r="P2" s="50"/>
      <c r="Q2" s="38"/>
      <c r="R2" s="38"/>
      <c r="S2" s="38"/>
      <c r="T2" s="38"/>
      <c r="U2" s="38"/>
      <c r="V2" s="38"/>
      <c r="W2" s="38"/>
      <c r="X2" s="38"/>
      <c r="Y2" s="38"/>
      <c r="Z2" s="38"/>
    </row>
    <row r="3" spans="1:26" ht="22.5" customHeight="1" x14ac:dyDescent="0.3">
      <c r="A3" s="38"/>
      <c r="B3" s="38"/>
      <c r="C3" s="38"/>
      <c r="D3" s="38"/>
      <c r="E3" s="38"/>
      <c r="F3" s="38"/>
      <c r="G3" s="38"/>
      <c r="H3" s="38"/>
      <c r="I3" s="38"/>
      <c r="J3" s="38"/>
      <c r="K3" s="38"/>
      <c r="L3" s="47"/>
      <c r="M3" s="47"/>
      <c r="N3" s="48"/>
      <c r="O3" s="49"/>
      <c r="P3" s="50"/>
      <c r="Q3" s="38"/>
      <c r="R3" s="38"/>
      <c r="S3" s="38"/>
      <c r="T3" s="38"/>
      <c r="U3" s="38"/>
      <c r="V3" s="38"/>
      <c r="W3" s="38"/>
      <c r="X3" s="38"/>
      <c r="Y3" s="38"/>
      <c r="Z3" s="38"/>
    </row>
    <row r="4" spans="1:26" ht="22.5" customHeight="1" x14ac:dyDescent="0.3">
      <c r="A4" s="38"/>
      <c r="B4" s="38"/>
      <c r="C4" s="38"/>
      <c r="D4" s="38"/>
      <c r="E4" s="38"/>
      <c r="F4" s="38"/>
      <c r="G4" s="38"/>
      <c r="H4" s="38"/>
      <c r="I4" s="38"/>
      <c r="J4" s="38"/>
      <c r="K4" s="38"/>
      <c r="L4" s="47"/>
      <c r="M4" s="47"/>
      <c r="N4" s="48"/>
      <c r="O4" s="49"/>
      <c r="P4" s="50"/>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48"/>
      <c r="O5" s="49"/>
      <c r="P5" s="50"/>
      <c r="Q5" s="38"/>
      <c r="R5" s="38"/>
      <c r="S5" s="38"/>
      <c r="T5" s="38"/>
      <c r="U5" s="38"/>
      <c r="V5" s="38"/>
      <c r="W5" s="38"/>
      <c r="X5" s="38"/>
      <c r="Y5" s="38"/>
      <c r="Z5" s="38"/>
    </row>
    <row r="6" spans="1:26" ht="31.5" customHeight="1" x14ac:dyDescent="0.3">
      <c r="A6" s="38"/>
      <c r="B6" s="38"/>
      <c r="C6" s="38"/>
      <c r="D6" s="38"/>
      <c r="E6" s="38"/>
      <c r="F6" s="38"/>
      <c r="G6" s="38"/>
      <c r="H6" s="38"/>
      <c r="I6" s="38"/>
      <c r="J6" s="38"/>
      <c r="K6" s="38"/>
      <c r="L6" s="47"/>
      <c r="M6" s="47"/>
      <c r="N6" s="48"/>
      <c r="O6" s="49"/>
      <c r="P6" s="50"/>
      <c r="Q6" s="38"/>
      <c r="R6" s="38"/>
      <c r="S6" s="38"/>
      <c r="T6" s="38"/>
      <c r="U6" s="38"/>
      <c r="V6" s="38"/>
      <c r="W6" s="38"/>
      <c r="X6" s="38"/>
      <c r="Y6" s="38"/>
      <c r="Z6" s="38"/>
    </row>
    <row r="7" spans="1:26" ht="30.75" customHeight="1" x14ac:dyDescent="0.3">
      <c r="A7" s="38"/>
      <c r="B7" s="38"/>
      <c r="C7" s="38"/>
      <c r="D7" s="38"/>
      <c r="E7" s="51"/>
      <c r="F7" s="51"/>
      <c r="G7" s="38"/>
      <c r="H7" s="38"/>
      <c r="I7" s="38"/>
      <c r="J7" s="38"/>
      <c r="K7" s="38"/>
      <c r="L7" s="47"/>
      <c r="M7" s="47"/>
      <c r="N7" s="48"/>
      <c r="O7" s="49"/>
      <c r="P7" s="50"/>
      <c r="Q7" s="38"/>
      <c r="R7" s="38"/>
      <c r="S7" s="38"/>
      <c r="T7" s="38"/>
      <c r="U7" s="38"/>
      <c r="V7" s="38"/>
      <c r="W7" s="38"/>
      <c r="X7" s="38"/>
      <c r="Y7" s="38"/>
      <c r="Z7" s="38"/>
    </row>
    <row r="8" spans="1:26" ht="20.25" customHeight="1" x14ac:dyDescent="0.3">
      <c r="A8" s="38"/>
      <c r="B8" s="38"/>
      <c r="C8" s="38"/>
      <c r="D8" s="38"/>
      <c r="E8" s="38"/>
      <c r="F8" s="38"/>
      <c r="G8" s="38"/>
      <c r="H8" s="38"/>
      <c r="I8" s="38"/>
      <c r="J8" s="38"/>
      <c r="K8" s="38"/>
      <c r="L8" s="47"/>
      <c r="M8" s="47"/>
      <c r="N8" s="48"/>
      <c r="O8" s="49"/>
      <c r="P8" s="50"/>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48"/>
      <c r="O9" s="49"/>
      <c r="P9" s="50"/>
      <c r="Q9" s="38"/>
      <c r="R9" s="38"/>
      <c r="S9" s="38"/>
      <c r="T9" s="38"/>
      <c r="U9" s="38"/>
      <c r="V9" s="38"/>
      <c r="W9" s="38"/>
      <c r="X9" s="38"/>
      <c r="Y9" s="38"/>
      <c r="Z9" s="38"/>
    </row>
    <row r="10" spans="1:26" ht="19.5" customHeight="1" x14ac:dyDescent="0.3">
      <c r="A10" s="38"/>
      <c r="B10" s="38"/>
      <c r="C10" s="547" t="s">
        <v>167</v>
      </c>
      <c r="D10" s="435"/>
      <c r="E10" s="435"/>
      <c r="F10" s="435"/>
      <c r="G10" s="435"/>
      <c r="H10" s="435"/>
      <c r="I10" s="435"/>
      <c r="J10" s="435"/>
      <c r="K10" s="369"/>
      <c r="L10" s="47"/>
      <c r="M10" s="47"/>
      <c r="N10" s="48"/>
      <c r="O10" s="49"/>
      <c r="P10" s="50"/>
      <c r="Q10" s="38"/>
      <c r="R10" s="38"/>
      <c r="S10" s="38"/>
      <c r="T10" s="38"/>
      <c r="U10" s="38"/>
      <c r="V10" s="38"/>
      <c r="W10" s="38"/>
      <c r="X10" s="38"/>
      <c r="Y10" s="38"/>
      <c r="Z10" s="38"/>
    </row>
    <row r="11" spans="1:26" ht="71.25" customHeight="1" x14ac:dyDescent="0.3">
      <c r="A11" s="38"/>
      <c r="B11" s="38"/>
      <c r="C11" s="548" t="s">
        <v>168</v>
      </c>
      <c r="D11" s="435"/>
      <c r="E11" s="435"/>
      <c r="F11" s="435"/>
      <c r="G11" s="435"/>
      <c r="H11" s="435"/>
      <c r="I11" s="435"/>
      <c r="J11" s="435"/>
      <c r="K11" s="369"/>
      <c r="L11" s="47"/>
      <c r="M11" s="47"/>
      <c r="N11" s="48"/>
      <c r="O11" s="49"/>
      <c r="P11" s="50"/>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47"/>
      <c r="M12" s="47"/>
      <c r="N12" s="48"/>
      <c r="O12" s="49"/>
      <c r="P12" s="50"/>
      <c r="Q12" s="38"/>
      <c r="R12" s="38"/>
      <c r="S12" s="38"/>
      <c r="T12" s="38"/>
      <c r="U12" s="38"/>
      <c r="V12" s="38"/>
      <c r="W12" s="38"/>
      <c r="X12" s="38"/>
      <c r="Y12" s="38"/>
      <c r="Z12" s="38"/>
    </row>
    <row r="13" spans="1:26" ht="36.75" customHeight="1" x14ac:dyDescent="0.3">
      <c r="A13" s="38"/>
      <c r="B13" s="549" t="s">
        <v>111</v>
      </c>
      <c r="C13" s="550" t="s">
        <v>169</v>
      </c>
      <c r="D13" s="551" t="s">
        <v>8</v>
      </c>
      <c r="E13" s="551" t="s">
        <v>170</v>
      </c>
      <c r="F13" s="552" t="s">
        <v>171</v>
      </c>
      <c r="G13" s="553" t="s">
        <v>112</v>
      </c>
      <c r="H13" s="449"/>
      <c r="I13" s="554"/>
      <c r="J13" s="552" t="s">
        <v>172</v>
      </c>
      <c r="K13" s="552" t="s">
        <v>128</v>
      </c>
      <c r="L13" s="538"/>
      <c r="M13" s="538"/>
      <c r="N13" s="539"/>
      <c r="O13" s="540"/>
      <c r="P13" s="541"/>
      <c r="Q13" s="38"/>
      <c r="R13" s="38"/>
      <c r="S13" s="38"/>
      <c r="T13" s="38"/>
      <c r="U13" s="38"/>
      <c r="V13" s="38"/>
      <c r="W13" s="38"/>
      <c r="X13" s="38"/>
      <c r="Y13" s="38"/>
      <c r="Z13" s="38"/>
    </row>
    <row r="14" spans="1:26" ht="29.25" customHeight="1" x14ac:dyDescent="0.3">
      <c r="A14" s="38"/>
      <c r="B14" s="371"/>
      <c r="C14" s="371"/>
      <c r="D14" s="371"/>
      <c r="E14" s="371"/>
      <c r="F14" s="371"/>
      <c r="G14" s="555" t="s">
        <v>13</v>
      </c>
      <c r="H14" s="551" t="s">
        <v>15</v>
      </c>
      <c r="I14" s="551" t="s">
        <v>611</v>
      </c>
      <c r="J14" s="371"/>
      <c r="K14" s="371"/>
      <c r="L14" s="335"/>
      <c r="M14" s="335"/>
      <c r="N14" s="335"/>
      <c r="O14" s="335"/>
      <c r="P14" s="335"/>
      <c r="Q14" s="38"/>
      <c r="R14" s="38"/>
      <c r="S14" s="38"/>
      <c r="T14" s="38"/>
      <c r="U14" s="38"/>
      <c r="V14" s="38"/>
      <c r="W14" s="38"/>
      <c r="X14" s="38"/>
      <c r="Y14" s="38"/>
      <c r="Z14" s="38"/>
    </row>
    <row r="15" spans="1:26" ht="99.75" customHeight="1" x14ac:dyDescent="0.3">
      <c r="A15" s="38"/>
      <c r="B15" s="409"/>
      <c r="C15" s="409"/>
      <c r="D15" s="405"/>
      <c r="E15" s="405"/>
      <c r="F15" s="409"/>
      <c r="G15" s="409"/>
      <c r="H15" s="405"/>
      <c r="I15" s="405"/>
      <c r="J15" s="409"/>
      <c r="K15" s="409"/>
      <c r="L15" s="335"/>
      <c r="M15" s="335"/>
      <c r="N15" s="335"/>
      <c r="O15" s="335"/>
      <c r="P15" s="335"/>
      <c r="Q15" s="38"/>
      <c r="R15" s="38"/>
      <c r="S15" s="38"/>
      <c r="T15" s="38"/>
      <c r="U15" s="38"/>
      <c r="V15" s="38"/>
      <c r="W15" s="38"/>
      <c r="X15" s="38"/>
      <c r="Y15" s="38"/>
      <c r="Z15" s="38"/>
    </row>
    <row r="16" spans="1:26" ht="280.5" customHeight="1" x14ac:dyDescent="0.3">
      <c r="A16" s="38"/>
      <c r="B16" s="378" t="str">
        <f>+LEFT(C16,3)</f>
        <v>6.1</v>
      </c>
      <c r="C16" s="504" t="s">
        <v>173</v>
      </c>
      <c r="D16" s="507" t="s">
        <v>612</v>
      </c>
      <c r="E16" s="556" t="s">
        <v>423</v>
      </c>
      <c r="F16" s="557">
        <v>3</v>
      </c>
      <c r="G16" s="181">
        <v>1</v>
      </c>
      <c r="H16" s="182" t="s">
        <v>613</v>
      </c>
      <c r="I16" s="510" t="s">
        <v>614</v>
      </c>
      <c r="J16" s="558">
        <v>3</v>
      </c>
      <c r="K16" s="531"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73">
        <f>+IF(K16="",75,IF(K16="Deficiencia de control mayor (diseño y ejecución)",80,IF(K16="Deficiencia de control (diseño o ejecución)",100,IF(K16="Oportunidad de mejora",120,140))))</f>
        <v>140</v>
      </c>
      <c r="M16" s="497">
        <v>1.7896000000000001</v>
      </c>
      <c r="N16" s="498">
        <f>+L16+M16</f>
        <v>141.78960000000001</v>
      </c>
      <c r="O16" s="49"/>
      <c r="P16" s="500"/>
      <c r="Q16" s="38"/>
      <c r="R16" s="38"/>
      <c r="S16" s="38"/>
      <c r="T16" s="38"/>
      <c r="U16" s="38"/>
      <c r="V16" s="38"/>
      <c r="W16" s="38"/>
      <c r="X16" s="38"/>
      <c r="Y16" s="38"/>
      <c r="Z16" s="38"/>
    </row>
    <row r="17" spans="1:26" ht="26.25" customHeight="1" x14ac:dyDescent="0.3">
      <c r="A17" s="38"/>
      <c r="B17" s="379"/>
      <c r="C17" s="505"/>
      <c r="D17" s="508"/>
      <c r="E17" s="511"/>
      <c r="F17" s="514"/>
      <c r="G17" s="183">
        <v>2</v>
      </c>
      <c r="H17" s="183"/>
      <c r="I17" s="511"/>
      <c r="J17" s="559"/>
      <c r="K17" s="532"/>
      <c r="L17" s="374"/>
      <c r="M17" s="335"/>
      <c r="N17" s="335"/>
      <c r="O17" s="49"/>
      <c r="P17" s="335"/>
      <c r="Q17" s="38"/>
      <c r="R17" s="38"/>
      <c r="S17" s="38"/>
      <c r="T17" s="38"/>
      <c r="U17" s="38"/>
      <c r="V17" s="38"/>
      <c r="W17" s="38"/>
      <c r="X17" s="38"/>
      <c r="Y17" s="38"/>
      <c r="Z17" s="38"/>
    </row>
    <row r="18" spans="1:26" ht="26.25" customHeight="1" x14ac:dyDescent="0.3">
      <c r="A18" s="38"/>
      <c r="B18" s="379"/>
      <c r="C18" s="505"/>
      <c r="D18" s="508"/>
      <c r="E18" s="511"/>
      <c r="F18" s="514"/>
      <c r="G18" s="183">
        <v>3</v>
      </c>
      <c r="H18" s="183"/>
      <c r="I18" s="511"/>
      <c r="J18" s="559"/>
      <c r="K18" s="532"/>
      <c r="L18" s="374"/>
      <c r="M18" s="335"/>
      <c r="N18" s="335"/>
      <c r="O18" s="49"/>
      <c r="P18" s="335"/>
      <c r="Q18" s="38"/>
      <c r="R18" s="38"/>
      <c r="S18" s="38"/>
      <c r="T18" s="38"/>
      <c r="U18" s="38"/>
      <c r="V18" s="38"/>
      <c r="W18" s="38"/>
      <c r="X18" s="38"/>
      <c r="Y18" s="38"/>
      <c r="Z18" s="38"/>
    </row>
    <row r="19" spans="1:26" ht="26.25" customHeight="1" x14ac:dyDescent="0.3">
      <c r="A19" s="38"/>
      <c r="B19" s="379"/>
      <c r="C19" s="505"/>
      <c r="D19" s="508"/>
      <c r="E19" s="511"/>
      <c r="F19" s="514"/>
      <c r="G19" s="183">
        <v>4</v>
      </c>
      <c r="H19" s="183"/>
      <c r="I19" s="511"/>
      <c r="J19" s="559"/>
      <c r="K19" s="532"/>
      <c r="L19" s="374"/>
      <c r="M19" s="335"/>
      <c r="N19" s="335"/>
      <c r="O19" s="49"/>
      <c r="P19" s="335"/>
      <c r="Q19" s="38"/>
      <c r="R19" s="38"/>
      <c r="S19" s="38"/>
      <c r="T19" s="38"/>
      <c r="U19" s="38"/>
      <c r="V19" s="38"/>
      <c r="W19" s="38"/>
      <c r="X19" s="38"/>
      <c r="Y19" s="38"/>
      <c r="Z19" s="38"/>
    </row>
    <row r="20" spans="1:26" ht="26.25" customHeight="1" x14ac:dyDescent="0.3">
      <c r="A20" s="38"/>
      <c r="B20" s="379"/>
      <c r="C20" s="505"/>
      <c r="D20" s="508"/>
      <c r="E20" s="511"/>
      <c r="F20" s="514"/>
      <c r="G20" s="183">
        <v>5</v>
      </c>
      <c r="H20" s="183"/>
      <c r="I20" s="511"/>
      <c r="J20" s="559"/>
      <c r="K20" s="532"/>
      <c r="L20" s="374"/>
      <c r="M20" s="335"/>
      <c r="N20" s="335"/>
      <c r="O20" s="49"/>
      <c r="P20" s="335"/>
      <c r="Q20" s="38"/>
      <c r="R20" s="38"/>
      <c r="S20" s="38"/>
      <c r="T20" s="38"/>
      <c r="U20" s="38"/>
      <c r="V20" s="38"/>
      <c r="W20" s="38"/>
      <c r="X20" s="38"/>
      <c r="Y20" s="38"/>
      <c r="Z20" s="38"/>
    </row>
    <row r="21" spans="1:26" ht="26.25" customHeight="1" x14ac:dyDescent="0.3">
      <c r="A21" s="38"/>
      <c r="B21" s="379"/>
      <c r="C21" s="505"/>
      <c r="D21" s="508"/>
      <c r="E21" s="511"/>
      <c r="F21" s="514"/>
      <c r="G21" s="183">
        <v>6</v>
      </c>
      <c r="H21" s="183"/>
      <c r="I21" s="511"/>
      <c r="J21" s="559"/>
      <c r="K21" s="532"/>
      <c r="L21" s="374"/>
      <c r="M21" s="335"/>
      <c r="N21" s="335"/>
      <c r="O21" s="49"/>
      <c r="P21" s="335"/>
      <c r="Q21" s="38"/>
      <c r="R21" s="38"/>
      <c r="S21" s="38"/>
      <c r="T21" s="38"/>
      <c r="U21" s="38"/>
      <c r="V21" s="38"/>
      <c r="W21" s="38"/>
      <c r="X21" s="38"/>
      <c r="Y21" s="38"/>
      <c r="Z21" s="38"/>
    </row>
    <row r="22" spans="1:26" ht="26.25" customHeight="1" x14ac:dyDescent="0.3">
      <c r="A22" s="38"/>
      <c r="B22" s="379"/>
      <c r="C22" s="505"/>
      <c r="D22" s="508"/>
      <c r="E22" s="511"/>
      <c r="F22" s="514"/>
      <c r="G22" s="183">
        <v>7</v>
      </c>
      <c r="H22" s="183"/>
      <c r="I22" s="511"/>
      <c r="J22" s="559"/>
      <c r="K22" s="532"/>
      <c r="L22" s="374"/>
      <c r="M22" s="335"/>
      <c r="N22" s="335"/>
      <c r="O22" s="49"/>
      <c r="P22" s="335"/>
      <c r="Q22" s="38"/>
      <c r="R22" s="38"/>
      <c r="S22" s="38"/>
      <c r="T22" s="38"/>
      <c r="U22" s="38"/>
      <c r="V22" s="38"/>
      <c r="W22" s="38"/>
      <c r="X22" s="38"/>
      <c r="Y22" s="38"/>
      <c r="Z22" s="38"/>
    </row>
    <row r="23" spans="1:26" ht="83.25" customHeight="1" x14ac:dyDescent="0.3">
      <c r="A23" s="38"/>
      <c r="B23" s="380"/>
      <c r="C23" s="506"/>
      <c r="D23" s="509"/>
      <c r="E23" s="512"/>
      <c r="F23" s="515"/>
      <c r="G23" s="184">
        <v>8</v>
      </c>
      <c r="H23" s="184"/>
      <c r="I23" s="512"/>
      <c r="J23" s="560"/>
      <c r="K23" s="533"/>
      <c r="L23" s="375"/>
      <c r="M23" s="335"/>
      <c r="N23" s="335"/>
      <c r="O23" s="49"/>
      <c r="P23" s="335"/>
      <c r="Q23" s="38"/>
      <c r="R23" s="38"/>
      <c r="S23" s="38"/>
      <c r="T23" s="38"/>
      <c r="U23" s="38"/>
      <c r="V23" s="38"/>
      <c r="W23" s="38"/>
      <c r="X23" s="38"/>
      <c r="Y23" s="38"/>
      <c r="Z23" s="38"/>
    </row>
    <row r="24" spans="1:26" ht="303.75" customHeight="1" x14ac:dyDescent="0.3">
      <c r="A24" s="38"/>
      <c r="B24" s="501" t="str">
        <f>+LEFT(C24,3)</f>
        <v>6.2</v>
      </c>
      <c r="C24" s="504" t="s">
        <v>174</v>
      </c>
      <c r="D24" s="507" t="s">
        <v>615</v>
      </c>
      <c r="E24" s="510" t="s">
        <v>616</v>
      </c>
      <c r="F24" s="557">
        <v>3</v>
      </c>
      <c r="G24" s="181">
        <v>1</v>
      </c>
      <c r="H24" s="185" t="s">
        <v>617</v>
      </c>
      <c r="I24" s="510" t="s">
        <v>618</v>
      </c>
      <c r="J24" s="561">
        <v>3</v>
      </c>
      <c r="K24" s="53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73">
        <f>+IF(K24="",75,IF(K24="Deficiencia de control mayor (diseño y ejecución)",80,IF(K24="Deficiencia de control (diseño o ejecución)",100,IF(K24="Oportunidad de mejora",120,140))))</f>
        <v>140</v>
      </c>
      <c r="M24" s="497">
        <v>1.8895999999999999</v>
      </c>
      <c r="N24" s="498">
        <f>+L24+M24</f>
        <v>141.8896</v>
      </c>
      <c r="O24" s="499"/>
      <c r="P24" s="500"/>
      <c r="Q24" s="38"/>
      <c r="R24" s="38"/>
      <c r="S24" s="38"/>
      <c r="T24" s="38"/>
      <c r="U24" s="38"/>
      <c r="V24" s="38"/>
      <c r="W24" s="38"/>
      <c r="X24" s="38"/>
      <c r="Y24" s="38"/>
      <c r="Z24" s="38"/>
    </row>
    <row r="25" spans="1:26" ht="204.75" customHeight="1" x14ac:dyDescent="0.3">
      <c r="A25" s="38"/>
      <c r="B25" s="502"/>
      <c r="C25" s="505"/>
      <c r="D25" s="508"/>
      <c r="E25" s="511"/>
      <c r="F25" s="514"/>
      <c r="G25" s="183">
        <v>2</v>
      </c>
      <c r="H25" s="186" t="s">
        <v>619</v>
      </c>
      <c r="I25" s="511"/>
      <c r="J25" s="508"/>
      <c r="K25" s="532"/>
      <c r="L25" s="374"/>
      <c r="M25" s="335"/>
      <c r="N25" s="335"/>
      <c r="O25" s="335"/>
      <c r="P25" s="335"/>
      <c r="Q25" s="38"/>
      <c r="R25" s="38"/>
      <c r="S25" s="38"/>
      <c r="T25" s="38"/>
      <c r="U25" s="38"/>
      <c r="V25" s="38"/>
      <c r="W25" s="38"/>
      <c r="X25" s="38"/>
      <c r="Y25" s="38"/>
      <c r="Z25" s="38"/>
    </row>
    <row r="26" spans="1:26" ht="22.5" customHeight="1" x14ac:dyDescent="0.3">
      <c r="A26" s="38"/>
      <c r="B26" s="502"/>
      <c r="C26" s="505"/>
      <c r="D26" s="508"/>
      <c r="E26" s="511"/>
      <c r="F26" s="514"/>
      <c r="G26" s="183">
        <v>3</v>
      </c>
      <c r="H26" s="183"/>
      <c r="I26" s="511"/>
      <c r="J26" s="508"/>
      <c r="K26" s="532"/>
      <c r="L26" s="374"/>
      <c r="M26" s="335"/>
      <c r="N26" s="335"/>
      <c r="O26" s="335"/>
      <c r="P26" s="335"/>
      <c r="Q26" s="38"/>
      <c r="R26" s="38"/>
      <c r="S26" s="38"/>
      <c r="T26" s="38"/>
      <c r="U26" s="38"/>
      <c r="V26" s="38"/>
      <c r="W26" s="38"/>
      <c r="X26" s="38"/>
      <c r="Y26" s="38"/>
      <c r="Z26" s="38"/>
    </row>
    <row r="27" spans="1:26" ht="22.5" customHeight="1" x14ac:dyDescent="0.3">
      <c r="A27" s="38"/>
      <c r="B27" s="502"/>
      <c r="C27" s="505"/>
      <c r="D27" s="508"/>
      <c r="E27" s="511"/>
      <c r="F27" s="514"/>
      <c r="G27" s="183">
        <v>4</v>
      </c>
      <c r="H27" s="183"/>
      <c r="I27" s="511"/>
      <c r="J27" s="508"/>
      <c r="K27" s="532"/>
      <c r="L27" s="374"/>
      <c r="M27" s="335"/>
      <c r="N27" s="335"/>
      <c r="O27" s="335"/>
      <c r="P27" s="335"/>
      <c r="Q27" s="38"/>
      <c r="R27" s="38"/>
      <c r="S27" s="38"/>
      <c r="T27" s="38"/>
      <c r="U27" s="38"/>
      <c r="V27" s="38"/>
      <c r="W27" s="38"/>
      <c r="X27" s="38"/>
      <c r="Y27" s="38"/>
      <c r="Z27" s="38"/>
    </row>
    <row r="28" spans="1:26" ht="22.5" customHeight="1" x14ac:dyDescent="0.3">
      <c r="A28" s="38"/>
      <c r="B28" s="502"/>
      <c r="C28" s="505"/>
      <c r="D28" s="508"/>
      <c r="E28" s="511"/>
      <c r="F28" s="514"/>
      <c r="G28" s="183">
        <v>5</v>
      </c>
      <c r="H28" s="183"/>
      <c r="I28" s="511"/>
      <c r="J28" s="508"/>
      <c r="K28" s="532"/>
      <c r="L28" s="374"/>
      <c r="M28" s="335"/>
      <c r="N28" s="335"/>
      <c r="O28" s="335"/>
      <c r="P28" s="335"/>
      <c r="Q28" s="38"/>
      <c r="R28" s="38"/>
      <c r="S28" s="38"/>
      <c r="T28" s="38"/>
      <c r="U28" s="38"/>
      <c r="V28" s="38"/>
      <c r="W28" s="38"/>
      <c r="X28" s="38"/>
      <c r="Y28" s="38"/>
      <c r="Z28" s="38"/>
    </row>
    <row r="29" spans="1:26" ht="22.5" customHeight="1" x14ac:dyDescent="0.3">
      <c r="A29" s="38"/>
      <c r="B29" s="502"/>
      <c r="C29" s="505"/>
      <c r="D29" s="508"/>
      <c r="E29" s="511"/>
      <c r="F29" s="514"/>
      <c r="G29" s="183">
        <v>6</v>
      </c>
      <c r="H29" s="183"/>
      <c r="I29" s="511"/>
      <c r="J29" s="508"/>
      <c r="K29" s="532"/>
      <c r="L29" s="374"/>
      <c r="M29" s="335"/>
      <c r="N29" s="335"/>
      <c r="O29" s="335"/>
      <c r="P29" s="335"/>
      <c r="Q29" s="38"/>
      <c r="R29" s="38"/>
      <c r="S29" s="38"/>
      <c r="T29" s="38"/>
      <c r="U29" s="38"/>
      <c r="V29" s="38"/>
      <c r="W29" s="38"/>
      <c r="X29" s="38"/>
      <c r="Y29" s="38"/>
      <c r="Z29" s="38"/>
    </row>
    <row r="30" spans="1:26" ht="22.5" customHeight="1" x14ac:dyDescent="0.3">
      <c r="A30" s="38"/>
      <c r="B30" s="502"/>
      <c r="C30" s="505"/>
      <c r="D30" s="508"/>
      <c r="E30" s="511"/>
      <c r="F30" s="514"/>
      <c r="G30" s="183">
        <v>7</v>
      </c>
      <c r="H30" s="183"/>
      <c r="I30" s="511"/>
      <c r="J30" s="508"/>
      <c r="K30" s="532"/>
      <c r="L30" s="374"/>
      <c r="M30" s="335"/>
      <c r="N30" s="335"/>
      <c r="O30" s="335"/>
      <c r="P30" s="335"/>
      <c r="Q30" s="38"/>
      <c r="R30" s="38"/>
      <c r="S30" s="38"/>
      <c r="T30" s="38"/>
      <c r="U30" s="38"/>
      <c r="V30" s="38"/>
      <c r="W30" s="38"/>
      <c r="X30" s="38"/>
      <c r="Y30" s="38"/>
      <c r="Z30" s="38"/>
    </row>
    <row r="31" spans="1:26" ht="22.5" customHeight="1" x14ac:dyDescent="0.3">
      <c r="A31" s="38"/>
      <c r="B31" s="503"/>
      <c r="C31" s="506"/>
      <c r="D31" s="509"/>
      <c r="E31" s="512"/>
      <c r="F31" s="515"/>
      <c r="G31" s="184">
        <v>8</v>
      </c>
      <c r="H31" s="184"/>
      <c r="I31" s="512"/>
      <c r="J31" s="509"/>
      <c r="K31" s="533"/>
      <c r="L31" s="375"/>
      <c r="M31" s="335"/>
      <c r="N31" s="335"/>
      <c r="O31" s="335"/>
      <c r="P31" s="335"/>
      <c r="Q31" s="38"/>
      <c r="R31" s="38"/>
      <c r="S31" s="38"/>
      <c r="T31" s="38"/>
      <c r="U31" s="38"/>
      <c r="V31" s="38"/>
      <c r="W31" s="38"/>
      <c r="X31" s="38"/>
      <c r="Y31" s="38"/>
      <c r="Z31" s="38"/>
    </row>
    <row r="32" spans="1:26" ht="291.75" customHeight="1" x14ac:dyDescent="0.3">
      <c r="A32" s="38"/>
      <c r="B32" s="565" t="str">
        <f>+LEFT(C32,3)</f>
        <v>6.3</v>
      </c>
      <c r="C32" s="504" t="s">
        <v>175</v>
      </c>
      <c r="D32" s="507" t="s">
        <v>620</v>
      </c>
      <c r="E32" s="510" t="s">
        <v>621</v>
      </c>
      <c r="F32" s="557">
        <v>3</v>
      </c>
      <c r="G32" s="181">
        <v>1</v>
      </c>
      <c r="H32" s="185" t="s">
        <v>622</v>
      </c>
      <c r="I32" s="187" t="s">
        <v>747</v>
      </c>
      <c r="J32" s="516">
        <v>3</v>
      </c>
      <c r="K32" s="53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73">
        <f>+IF(K32="",75,IF(K32="Deficiencia de control mayor (diseño y ejecución)",80,IF(K32="Deficiencia de control (diseño o ejecución)",100,IF(K32="Oportunidad de mejora",120,140))))</f>
        <v>140</v>
      </c>
      <c r="M32" s="497">
        <v>1.9754</v>
      </c>
      <c r="N32" s="498">
        <f>+L32+M32</f>
        <v>141.97540000000001</v>
      </c>
      <c r="O32" s="499"/>
      <c r="P32" s="500"/>
      <c r="Q32" s="38"/>
      <c r="R32" s="38"/>
      <c r="S32" s="38"/>
      <c r="T32" s="38"/>
      <c r="U32" s="38"/>
      <c r="V32" s="38"/>
      <c r="W32" s="38"/>
      <c r="X32" s="38"/>
      <c r="Y32" s="38"/>
      <c r="Z32" s="38"/>
    </row>
    <row r="33" spans="1:26" ht="22.5" customHeight="1" x14ac:dyDescent="0.3">
      <c r="A33" s="38"/>
      <c r="B33" s="379"/>
      <c r="C33" s="505"/>
      <c r="D33" s="508"/>
      <c r="E33" s="511"/>
      <c r="F33" s="514"/>
      <c r="G33" s="183">
        <v>2</v>
      </c>
      <c r="H33" s="183"/>
      <c r="I33" s="188"/>
      <c r="J33" s="508"/>
      <c r="K33" s="532"/>
      <c r="L33" s="374"/>
      <c r="M33" s="335"/>
      <c r="N33" s="335"/>
      <c r="O33" s="335"/>
      <c r="P33" s="335"/>
      <c r="Q33" s="38"/>
      <c r="R33" s="38"/>
      <c r="S33" s="38"/>
      <c r="T33" s="38"/>
      <c r="U33" s="38"/>
      <c r="V33" s="38"/>
      <c r="W33" s="38"/>
      <c r="X33" s="38"/>
      <c r="Y33" s="38"/>
      <c r="Z33" s="38"/>
    </row>
    <row r="34" spans="1:26" ht="22.5" customHeight="1" x14ac:dyDescent="0.3">
      <c r="A34" s="38"/>
      <c r="B34" s="379"/>
      <c r="C34" s="505"/>
      <c r="D34" s="508"/>
      <c r="E34" s="511"/>
      <c r="F34" s="514"/>
      <c r="G34" s="183">
        <v>3</v>
      </c>
      <c r="H34" s="183"/>
      <c r="I34" s="188"/>
      <c r="J34" s="508"/>
      <c r="K34" s="532"/>
      <c r="L34" s="374"/>
      <c r="M34" s="335"/>
      <c r="N34" s="335"/>
      <c r="O34" s="335"/>
      <c r="P34" s="335"/>
      <c r="Q34" s="38"/>
      <c r="R34" s="38"/>
      <c r="S34" s="38"/>
      <c r="T34" s="38"/>
      <c r="U34" s="38"/>
      <c r="V34" s="38"/>
      <c r="W34" s="38"/>
      <c r="X34" s="38"/>
      <c r="Y34" s="38"/>
      <c r="Z34" s="38"/>
    </row>
    <row r="35" spans="1:26" ht="22.5" customHeight="1" x14ac:dyDescent="0.3">
      <c r="A35" s="38"/>
      <c r="B35" s="379"/>
      <c r="C35" s="505"/>
      <c r="D35" s="508"/>
      <c r="E35" s="511"/>
      <c r="F35" s="514"/>
      <c r="G35" s="183">
        <v>4</v>
      </c>
      <c r="H35" s="183"/>
      <c r="I35" s="188"/>
      <c r="J35" s="508"/>
      <c r="K35" s="532"/>
      <c r="L35" s="374"/>
      <c r="M35" s="335"/>
      <c r="N35" s="335"/>
      <c r="O35" s="335"/>
      <c r="P35" s="335"/>
      <c r="Q35" s="38"/>
      <c r="R35" s="38"/>
      <c r="S35" s="38"/>
      <c r="T35" s="38"/>
      <c r="U35" s="38"/>
      <c r="V35" s="38"/>
      <c r="W35" s="38"/>
      <c r="X35" s="38"/>
      <c r="Y35" s="38"/>
      <c r="Z35" s="38"/>
    </row>
    <row r="36" spans="1:26" ht="22.5" customHeight="1" x14ac:dyDescent="0.3">
      <c r="A36" s="38"/>
      <c r="B36" s="379"/>
      <c r="C36" s="505"/>
      <c r="D36" s="508"/>
      <c r="E36" s="511"/>
      <c r="F36" s="514"/>
      <c r="G36" s="183">
        <v>5</v>
      </c>
      <c r="H36" s="183"/>
      <c r="I36" s="188"/>
      <c r="J36" s="508"/>
      <c r="K36" s="532"/>
      <c r="L36" s="374"/>
      <c r="M36" s="335"/>
      <c r="N36" s="335"/>
      <c r="O36" s="335"/>
      <c r="P36" s="335"/>
      <c r="Q36" s="38"/>
      <c r="R36" s="38"/>
      <c r="S36" s="38"/>
      <c r="T36" s="38"/>
      <c r="U36" s="38"/>
      <c r="V36" s="38"/>
      <c r="W36" s="38"/>
      <c r="X36" s="38"/>
      <c r="Y36" s="38"/>
      <c r="Z36" s="38"/>
    </row>
    <row r="37" spans="1:26" ht="22.5" customHeight="1" x14ac:dyDescent="0.3">
      <c r="A37" s="38"/>
      <c r="B37" s="379"/>
      <c r="C37" s="505"/>
      <c r="D37" s="508"/>
      <c r="E37" s="511"/>
      <c r="F37" s="514"/>
      <c r="G37" s="183">
        <v>6</v>
      </c>
      <c r="H37" s="183"/>
      <c r="I37" s="188"/>
      <c r="J37" s="508"/>
      <c r="K37" s="532"/>
      <c r="L37" s="374"/>
      <c r="M37" s="335"/>
      <c r="N37" s="335"/>
      <c r="O37" s="335"/>
      <c r="P37" s="335"/>
      <c r="Q37" s="38"/>
      <c r="R37" s="38"/>
      <c r="S37" s="38"/>
      <c r="T37" s="38"/>
      <c r="U37" s="38"/>
      <c r="V37" s="38"/>
      <c r="W37" s="38"/>
      <c r="X37" s="38"/>
      <c r="Y37" s="38"/>
      <c r="Z37" s="38"/>
    </row>
    <row r="38" spans="1:26" ht="22.5" customHeight="1" x14ac:dyDescent="0.3">
      <c r="A38" s="38"/>
      <c r="B38" s="379"/>
      <c r="C38" s="505"/>
      <c r="D38" s="508"/>
      <c r="E38" s="511"/>
      <c r="F38" s="514"/>
      <c r="G38" s="183">
        <v>7</v>
      </c>
      <c r="H38" s="183"/>
      <c r="I38" s="188"/>
      <c r="J38" s="508"/>
      <c r="K38" s="532"/>
      <c r="L38" s="374"/>
      <c r="M38" s="335"/>
      <c r="N38" s="335"/>
      <c r="O38" s="335"/>
      <c r="P38" s="335"/>
      <c r="Q38" s="38"/>
      <c r="R38" s="38"/>
      <c r="S38" s="38"/>
      <c r="T38" s="38"/>
      <c r="U38" s="38"/>
      <c r="V38" s="38"/>
      <c r="W38" s="38"/>
      <c r="X38" s="38"/>
      <c r="Y38" s="38"/>
      <c r="Z38" s="38"/>
    </row>
    <row r="39" spans="1:26" ht="22.5" customHeight="1" x14ac:dyDescent="0.3">
      <c r="A39" s="38"/>
      <c r="B39" s="380"/>
      <c r="C39" s="506"/>
      <c r="D39" s="509"/>
      <c r="E39" s="512"/>
      <c r="F39" s="515"/>
      <c r="G39" s="184">
        <v>8</v>
      </c>
      <c r="H39" s="184"/>
      <c r="I39" s="189"/>
      <c r="J39" s="509"/>
      <c r="K39" s="533"/>
      <c r="L39" s="375"/>
      <c r="M39" s="335"/>
      <c r="N39" s="335"/>
      <c r="O39" s="335"/>
      <c r="P39" s="335"/>
      <c r="Q39" s="38"/>
      <c r="R39" s="38"/>
      <c r="S39" s="38"/>
      <c r="T39" s="38"/>
      <c r="U39" s="38"/>
      <c r="V39" s="38"/>
      <c r="W39" s="38"/>
      <c r="X39" s="38"/>
      <c r="Y39" s="38"/>
      <c r="Z39" s="38"/>
    </row>
    <row r="40" spans="1:26" ht="22.5" customHeight="1" x14ac:dyDescent="0.3">
      <c r="A40" s="38"/>
      <c r="B40" s="550"/>
      <c r="C40" s="566" t="s">
        <v>475</v>
      </c>
      <c r="D40" s="523" t="s">
        <v>8</v>
      </c>
      <c r="E40" s="525" t="s">
        <v>476</v>
      </c>
      <c r="F40" s="528" t="s">
        <v>477</v>
      </c>
      <c r="G40" s="535" t="s">
        <v>112</v>
      </c>
      <c r="H40" s="536"/>
      <c r="I40" s="537"/>
      <c r="J40" s="530" t="s">
        <v>478</v>
      </c>
      <c r="K40" s="530" t="s">
        <v>128</v>
      </c>
      <c r="L40" s="538"/>
      <c r="M40" s="538"/>
      <c r="N40" s="539"/>
      <c r="O40" s="540"/>
      <c r="P40" s="541"/>
      <c r="Q40" s="38"/>
      <c r="R40" s="38"/>
      <c r="S40" s="38"/>
      <c r="T40" s="38"/>
      <c r="U40" s="38"/>
      <c r="V40" s="38"/>
      <c r="W40" s="38"/>
      <c r="X40" s="38"/>
      <c r="Y40" s="38"/>
      <c r="Z40" s="38"/>
    </row>
    <row r="41" spans="1:26" ht="22.5" customHeight="1" x14ac:dyDescent="0.3">
      <c r="A41" s="38"/>
      <c r="B41" s="371"/>
      <c r="C41" s="521"/>
      <c r="D41" s="521"/>
      <c r="E41" s="526"/>
      <c r="F41" s="526"/>
      <c r="G41" s="534" t="s">
        <v>13</v>
      </c>
      <c r="H41" s="525" t="s">
        <v>15</v>
      </c>
      <c r="I41" s="525" t="s">
        <v>611</v>
      </c>
      <c r="J41" s="521"/>
      <c r="K41" s="521"/>
      <c r="L41" s="335"/>
      <c r="M41" s="335"/>
      <c r="N41" s="335"/>
      <c r="O41" s="335"/>
      <c r="P41" s="335"/>
      <c r="Q41" s="38"/>
      <c r="R41" s="38"/>
      <c r="S41" s="38"/>
      <c r="T41" s="38"/>
      <c r="U41" s="38"/>
      <c r="V41" s="38"/>
      <c r="W41" s="38"/>
      <c r="X41" s="38"/>
      <c r="Y41" s="38"/>
      <c r="Z41" s="38"/>
    </row>
    <row r="42" spans="1:26" ht="91.5" customHeight="1" x14ac:dyDescent="0.3">
      <c r="A42" s="38"/>
      <c r="B42" s="409"/>
      <c r="C42" s="522"/>
      <c r="D42" s="524"/>
      <c r="E42" s="527"/>
      <c r="F42" s="529"/>
      <c r="G42" s="529"/>
      <c r="H42" s="527"/>
      <c r="I42" s="527"/>
      <c r="J42" s="522"/>
      <c r="K42" s="522"/>
      <c r="L42" s="335"/>
      <c r="M42" s="335"/>
      <c r="N42" s="335"/>
      <c r="O42" s="335"/>
      <c r="P42" s="335"/>
      <c r="Q42" s="38"/>
      <c r="R42" s="38"/>
      <c r="S42" s="38"/>
      <c r="T42" s="38"/>
      <c r="U42" s="38"/>
      <c r="V42" s="38"/>
      <c r="W42" s="38"/>
      <c r="X42" s="38"/>
      <c r="Y42" s="38"/>
      <c r="Z42" s="38"/>
    </row>
    <row r="43" spans="1:26" ht="176.25" customHeight="1" x14ac:dyDescent="0.3">
      <c r="A43" s="38"/>
      <c r="B43" s="501" t="str">
        <f>+LEFT(C43,3)</f>
        <v>7.1</v>
      </c>
      <c r="C43" s="504" t="s">
        <v>176</v>
      </c>
      <c r="D43" s="567" t="s">
        <v>612</v>
      </c>
      <c r="E43" s="556" t="s">
        <v>623</v>
      </c>
      <c r="F43" s="557">
        <v>3</v>
      </c>
      <c r="G43" s="181">
        <v>1</v>
      </c>
      <c r="H43" s="185" t="s">
        <v>177</v>
      </c>
      <c r="I43" s="510" t="s">
        <v>502</v>
      </c>
      <c r="J43" s="516">
        <v>3</v>
      </c>
      <c r="K43" s="531"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73">
        <f>+IF(K43="",75,IF(K43="Deficiencia de control mayor (diseño y ejecución)",80,IF(K43="Deficiencia de control (diseño o ejecución)",100,IF(K43="Oportunidad de mejora",120,140))))</f>
        <v>140</v>
      </c>
      <c r="M43" s="497">
        <v>2.0895999999999999</v>
      </c>
      <c r="N43" s="498">
        <f>+L43+M43</f>
        <v>142.08959999999999</v>
      </c>
      <c r="O43" s="499"/>
      <c r="P43" s="500"/>
      <c r="Q43" s="38"/>
      <c r="R43" s="38"/>
      <c r="S43" s="38"/>
      <c r="T43" s="38"/>
      <c r="U43" s="38"/>
      <c r="V43" s="38"/>
      <c r="W43" s="38"/>
      <c r="X43" s="38"/>
      <c r="Y43" s="38"/>
      <c r="Z43" s="38"/>
    </row>
    <row r="44" spans="1:26" ht="22.5" customHeight="1" x14ac:dyDescent="0.3">
      <c r="A44" s="38"/>
      <c r="B44" s="502"/>
      <c r="C44" s="505"/>
      <c r="D44" s="508"/>
      <c r="E44" s="511"/>
      <c r="F44" s="514"/>
      <c r="G44" s="183">
        <v>2</v>
      </c>
      <c r="H44" s="183"/>
      <c r="I44" s="511"/>
      <c r="J44" s="508"/>
      <c r="K44" s="532"/>
      <c r="L44" s="374"/>
      <c r="M44" s="335"/>
      <c r="N44" s="335"/>
      <c r="O44" s="335"/>
      <c r="P44" s="335"/>
      <c r="Q44" s="38"/>
      <c r="R44" s="38"/>
      <c r="S44" s="38"/>
      <c r="T44" s="38"/>
      <c r="U44" s="38"/>
      <c r="V44" s="38"/>
      <c r="W44" s="38"/>
      <c r="X44" s="38"/>
      <c r="Y44" s="38"/>
      <c r="Z44" s="38"/>
    </row>
    <row r="45" spans="1:26" ht="22.5" customHeight="1" x14ac:dyDescent="0.3">
      <c r="A45" s="38"/>
      <c r="B45" s="502"/>
      <c r="C45" s="505"/>
      <c r="D45" s="508"/>
      <c r="E45" s="511"/>
      <c r="F45" s="514"/>
      <c r="G45" s="183">
        <v>3</v>
      </c>
      <c r="H45" s="183"/>
      <c r="I45" s="511"/>
      <c r="J45" s="508"/>
      <c r="K45" s="532"/>
      <c r="L45" s="374"/>
      <c r="M45" s="335"/>
      <c r="N45" s="335"/>
      <c r="O45" s="335"/>
      <c r="P45" s="335"/>
      <c r="Q45" s="38"/>
      <c r="R45" s="38"/>
      <c r="S45" s="38"/>
      <c r="T45" s="38"/>
      <c r="U45" s="38"/>
      <c r="V45" s="38"/>
      <c r="W45" s="38"/>
      <c r="X45" s="38"/>
      <c r="Y45" s="38"/>
      <c r="Z45" s="38"/>
    </row>
    <row r="46" spans="1:26" ht="22.5" customHeight="1" x14ac:dyDescent="0.3">
      <c r="A46" s="38"/>
      <c r="B46" s="502"/>
      <c r="C46" s="505"/>
      <c r="D46" s="508"/>
      <c r="E46" s="511"/>
      <c r="F46" s="514"/>
      <c r="G46" s="183">
        <v>4</v>
      </c>
      <c r="H46" s="183"/>
      <c r="I46" s="511"/>
      <c r="J46" s="508"/>
      <c r="K46" s="532"/>
      <c r="L46" s="374"/>
      <c r="M46" s="335"/>
      <c r="N46" s="335"/>
      <c r="O46" s="335"/>
      <c r="P46" s="335"/>
      <c r="Q46" s="38"/>
      <c r="R46" s="38"/>
      <c r="S46" s="38"/>
      <c r="T46" s="38"/>
      <c r="U46" s="38"/>
      <c r="V46" s="38"/>
      <c r="W46" s="38"/>
      <c r="X46" s="38"/>
      <c r="Y46" s="38"/>
      <c r="Z46" s="38"/>
    </row>
    <row r="47" spans="1:26" ht="22.5" customHeight="1" x14ac:dyDescent="0.3">
      <c r="A47" s="38"/>
      <c r="B47" s="502"/>
      <c r="C47" s="505"/>
      <c r="D47" s="508"/>
      <c r="E47" s="511"/>
      <c r="F47" s="514"/>
      <c r="G47" s="183">
        <v>5</v>
      </c>
      <c r="H47" s="183"/>
      <c r="I47" s="511"/>
      <c r="J47" s="508"/>
      <c r="K47" s="532"/>
      <c r="L47" s="374"/>
      <c r="M47" s="335"/>
      <c r="N47" s="335"/>
      <c r="O47" s="335"/>
      <c r="P47" s="335"/>
      <c r="Q47" s="38"/>
      <c r="R47" s="38"/>
      <c r="S47" s="38"/>
      <c r="T47" s="38"/>
      <c r="U47" s="38"/>
      <c r="V47" s="38"/>
      <c r="W47" s="38"/>
      <c r="X47" s="38"/>
      <c r="Y47" s="38"/>
      <c r="Z47" s="38"/>
    </row>
    <row r="48" spans="1:26" ht="22.5" customHeight="1" x14ac:dyDescent="0.3">
      <c r="A48" s="38"/>
      <c r="B48" s="502"/>
      <c r="C48" s="505"/>
      <c r="D48" s="508"/>
      <c r="E48" s="511"/>
      <c r="F48" s="514"/>
      <c r="G48" s="183">
        <v>6</v>
      </c>
      <c r="H48" s="183"/>
      <c r="I48" s="511"/>
      <c r="J48" s="508"/>
      <c r="K48" s="532"/>
      <c r="L48" s="374"/>
      <c r="M48" s="335"/>
      <c r="N48" s="335"/>
      <c r="O48" s="335"/>
      <c r="P48" s="335"/>
      <c r="Q48" s="38"/>
      <c r="R48" s="38"/>
      <c r="S48" s="38"/>
      <c r="T48" s="38"/>
      <c r="U48" s="38"/>
      <c r="V48" s="38"/>
      <c r="W48" s="38"/>
      <c r="X48" s="38"/>
      <c r="Y48" s="38"/>
      <c r="Z48" s="38"/>
    </row>
    <row r="49" spans="1:26" ht="22.5" customHeight="1" x14ac:dyDescent="0.3">
      <c r="A49" s="38"/>
      <c r="B49" s="502"/>
      <c r="C49" s="505"/>
      <c r="D49" s="508"/>
      <c r="E49" s="511"/>
      <c r="F49" s="514"/>
      <c r="G49" s="183">
        <v>7</v>
      </c>
      <c r="H49" s="183"/>
      <c r="I49" s="511"/>
      <c r="J49" s="508"/>
      <c r="K49" s="532"/>
      <c r="L49" s="374"/>
      <c r="M49" s="335"/>
      <c r="N49" s="335"/>
      <c r="O49" s="335"/>
      <c r="P49" s="335"/>
      <c r="Q49" s="38"/>
      <c r="R49" s="38"/>
      <c r="S49" s="38"/>
      <c r="T49" s="38"/>
      <c r="U49" s="38"/>
      <c r="V49" s="38"/>
      <c r="W49" s="38"/>
      <c r="X49" s="38"/>
      <c r="Y49" s="38"/>
      <c r="Z49" s="38"/>
    </row>
    <row r="50" spans="1:26" ht="22.5" customHeight="1" x14ac:dyDescent="0.3">
      <c r="A50" s="38"/>
      <c r="B50" s="503"/>
      <c r="C50" s="506"/>
      <c r="D50" s="509"/>
      <c r="E50" s="512"/>
      <c r="F50" s="515"/>
      <c r="G50" s="184">
        <v>8</v>
      </c>
      <c r="H50" s="184"/>
      <c r="I50" s="512"/>
      <c r="J50" s="509"/>
      <c r="K50" s="533"/>
      <c r="L50" s="375"/>
      <c r="M50" s="335"/>
      <c r="N50" s="335"/>
      <c r="O50" s="335"/>
      <c r="P50" s="335"/>
      <c r="Q50" s="38"/>
      <c r="R50" s="38"/>
      <c r="S50" s="38"/>
      <c r="T50" s="38"/>
      <c r="U50" s="38"/>
      <c r="V50" s="38"/>
      <c r="W50" s="38"/>
      <c r="X50" s="38"/>
      <c r="Y50" s="38"/>
      <c r="Z50" s="38"/>
    </row>
    <row r="51" spans="1:26" ht="196.5" customHeight="1" x14ac:dyDescent="0.3">
      <c r="A51" s="38"/>
      <c r="B51" s="501" t="str">
        <f>+LEFT(C51,3)</f>
        <v>7.2</v>
      </c>
      <c r="C51" s="504" t="s">
        <v>424</v>
      </c>
      <c r="D51" s="507" t="s">
        <v>624</v>
      </c>
      <c r="E51" s="510" t="s">
        <v>625</v>
      </c>
      <c r="F51" s="513">
        <v>3</v>
      </c>
      <c r="G51" s="181">
        <v>1</v>
      </c>
      <c r="H51" s="185" t="s">
        <v>503</v>
      </c>
      <c r="I51" s="510" t="s">
        <v>626</v>
      </c>
      <c r="J51" s="516">
        <v>3</v>
      </c>
      <c r="K51" s="531"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73">
        <f>+IF(K51="",75,IF(K51="Deficiencia de control mayor (diseño y ejecución)",80,IF(K51="Deficiencia de control (diseño o ejecución)",100,IF(K51="Oportunidad de mejora",120,140))))</f>
        <v>140</v>
      </c>
      <c r="M51" s="497">
        <v>2.1456</v>
      </c>
      <c r="N51" s="498">
        <f>+L51+M51</f>
        <v>142.1456</v>
      </c>
      <c r="O51" s="499"/>
      <c r="P51" s="500"/>
      <c r="Q51" s="38"/>
      <c r="R51" s="38"/>
      <c r="S51" s="38"/>
      <c r="T51" s="38"/>
      <c r="U51" s="38"/>
      <c r="V51" s="38"/>
      <c r="W51" s="38"/>
      <c r="X51" s="38"/>
      <c r="Y51" s="38"/>
      <c r="Z51" s="38"/>
    </row>
    <row r="52" spans="1:26" ht="38.25" customHeight="1" x14ac:dyDescent="0.3">
      <c r="A52" s="38"/>
      <c r="B52" s="502"/>
      <c r="C52" s="505"/>
      <c r="D52" s="508"/>
      <c r="E52" s="511"/>
      <c r="F52" s="514"/>
      <c r="G52" s="183">
        <v>2</v>
      </c>
      <c r="H52" s="183"/>
      <c r="I52" s="511"/>
      <c r="J52" s="508"/>
      <c r="K52" s="532"/>
      <c r="L52" s="374"/>
      <c r="M52" s="335"/>
      <c r="N52" s="335"/>
      <c r="O52" s="335"/>
      <c r="P52" s="335"/>
      <c r="Q52" s="38"/>
      <c r="R52" s="38"/>
      <c r="S52" s="38"/>
      <c r="T52" s="38"/>
      <c r="U52" s="38"/>
      <c r="V52" s="38"/>
      <c r="W52" s="38"/>
      <c r="X52" s="38"/>
      <c r="Y52" s="38"/>
      <c r="Z52" s="38"/>
    </row>
    <row r="53" spans="1:26" ht="38.25" customHeight="1" x14ac:dyDescent="0.3">
      <c r="A53" s="38"/>
      <c r="B53" s="502"/>
      <c r="C53" s="505"/>
      <c r="D53" s="508"/>
      <c r="E53" s="511"/>
      <c r="F53" s="514"/>
      <c r="G53" s="183">
        <v>3</v>
      </c>
      <c r="H53" s="183"/>
      <c r="I53" s="511"/>
      <c r="J53" s="508"/>
      <c r="K53" s="532"/>
      <c r="L53" s="374"/>
      <c r="M53" s="335"/>
      <c r="N53" s="335"/>
      <c r="O53" s="335"/>
      <c r="P53" s="335"/>
      <c r="Q53" s="38"/>
      <c r="R53" s="38"/>
      <c r="S53" s="38"/>
      <c r="T53" s="38"/>
      <c r="U53" s="38"/>
      <c r="V53" s="38"/>
      <c r="W53" s="38"/>
      <c r="X53" s="38"/>
      <c r="Y53" s="38"/>
      <c r="Z53" s="38"/>
    </row>
    <row r="54" spans="1:26" ht="38.25" customHeight="1" x14ac:dyDescent="0.3">
      <c r="A54" s="38"/>
      <c r="B54" s="502"/>
      <c r="C54" s="505"/>
      <c r="D54" s="508"/>
      <c r="E54" s="511"/>
      <c r="F54" s="514"/>
      <c r="G54" s="183">
        <v>4</v>
      </c>
      <c r="H54" s="183"/>
      <c r="I54" s="511"/>
      <c r="J54" s="508"/>
      <c r="K54" s="532"/>
      <c r="L54" s="374"/>
      <c r="M54" s="335"/>
      <c r="N54" s="335"/>
      <c r="O54" s="335"/>
      <c r="P54" s="335"/>
      <c r="Q54" s="38"/>
      <c r="R54" s="38"/>
      <c r="S54" s="38"/>
      <c r="T54" s="38"/>
      <c r="U54" s="38"/>
      <c r="V54" s="38"/>
      <c r="W54" s="38"/>
      <c r="X54" s="38"/>
      <c r="Y54" s="38"/>
      <c r="Z54" s="38"/>
    </row>
    <row r="55" spans="1:26" ht="38.25" customHeight="1" x14ac:dyDescent="0.3">
      <c r="A55" s="38"/>
      <c r="B55" s="502"/>
      <c r="C55" s="505"/>
      <c r="D55" s="508"/>
      <c r="E55" s="511"/>
      <c r="F55" s="514"/>
      <c r="G55" s="183">
        <v>5</v>
      </c>
      <c r="H55" s="183"/>
      <c r="I55" s="511"/>
      <c r="J55" s="508"/>
      <c r="K55" s="532"/>
      <c r="L55" s="374"/>
      <c r="M55" s="335"/>
      <c r="N55" s="335"/>
      <c r="O55" s="335"/>
      <c r="P55" s="335"/>
      <c r="Q55" s="38"/>
      <c r="R55" s="38"/>
      <c r="S55" s="38"/>
      <c r="T55" s="38"/>
      <c r="U55" s="38"/>
      <c r="V55" s="38"/>
      <c r="W55" s="38"/>
      <c r="X55" s="38"/>
      <c r="Y55" s="38"/>
      <c r="Z55" s="38"/>
    </row>
    <row r="56" spans="1:26" ht="38.25" customHeight="1" x14ac:dyDescent="0.3">
      <c r="A56" s="38"/>
      <c r="B56" s="502"/>
      <c r="C56" s="505"/>
      <c r="D56" s="508"/>
      <c r="E56" s="511"/>
      <c r="F56" s="514"/>
      <c r="G56" s="183">
        <v>6</v>
      </c>
      <c r="H56" s="183"/>
      <c r="I56" s="511"/>
      <c r="J56" s="508"/>
      <c r="K56" s="532"/>
      <c r="L56" s="374"/>
      <c r="M56" s="335"/>
      <c r="N56" s="335"/>
      <c r="O56" s="335"/>
      <c r="P56" s="335"/>
      <c r="Q56" s="38"/>
      <c r="R56" s="38"/>
      <c r="S56" s="38"/>
      <c r="T56" s="38"/>
      <c r="U56" s="38"/>
      <c r="V56" s="38"/>
      <c r="W56" s="38"/>
      <c r="X56" s="38"/>
      <c r="Y56" s="38"/>
      <c r="Z56" s="38"/>
    </row>
    <row r="57" spans="1:26" ht="38.25" customHeight="1" x14ac:dyDescent="0.3">
      <c r="A57" s="38"/>
      <c r="B57" s="502"/>
      <c r="C57" s="505"/>
      <c r="D57" s="508"/>
      <c r="E57" s="511"/>
      <c r="F57" s="514"/>
      <c r="G57" s="183">
        <v>7</v>
      </c>
      <c r="H57" s="183"/>
      <c r="I57" s="511"/>
      <c r="J57" s="508"/>
      <c r="K57" s="532"/>
      <c r="L57" s="374"/>
      <c r="M57" s="335"/>
      <c r="N57" s="335"/>
      <c r="O57" s="335"/>
      <c r="P57" s="335"/>
      <c r="Q57" s="38"/>
      <c r="R57" s="38"/>
      <c r="S57" s="38"/>
      <c r="T57" s="38"/>
      <c r="U57" s="38"/>
      <c r="V57" s="38"/>
      <c r="W57" s="38"/>
      <c r="X57" s="38"/>
      <c r="Y57" s="38"/>
      <c r="Z57" s="38"/>
    </row>
    <row r="58" spans="1:26" ht="38.25" customHeight="1" x14ac:dyDescent="0.3">
      <c r="A58" s="38"/>
      <c r="B58" s="503"/>
      <c r="C58" s="506"/>
      <c r="D58" s="509"/>
      <c r="E58" s="512"/>
      <c r="F58" s="515"/>
      <c r="G58" s="184">
        <v>8</v>
      </c>
      <c r="H58" s="184"/>
      <c r="I58" s="512"/>
      <c r="J58" s="509"/>
      <c r="K58" s="533"/>
      <c r="L58" s="375"/>
      <c r="M58" s="335"/>
      <c r="N58" s="335"/>
      <c r="O58" s="335"/>
      <c r="P58" s="335"/>
      <c r="Q58" s="38"/>
      <c r="R58" s="38"/>
      <c r="S58" s="38"/>
      <c r="T58" s="38"/>
      <c r="U58" s="38"/>
      <c r="V58" s="38"/>
      <c r="W58" s="38"/>
      <c r="X58" s="38"/>
      <c r="Y58" s="38"/>
      <c r="Z58" s="38"/>
    </row>
    <row r="59" spans="1:26" ht="180.75" customHeight="1" x14ac:dyDescent="0.3">
      <c r="A59" s="38"/>
      <c r="B59" s="501" t="str">
        <f>+LEFT(C59,3)</f>
        <v>7.3</v>
      </c>
      <c r="C59" s="504" t="s">
        <v>425</v>
      </c>
      <c r="D59" s="507" t="s">
        <v>624</v>
      </c>
      <c r="E59" s="190" t="s">
        <v>627</v>
      </c>
      <c r="F59" s="513">
        <v>3</v>
      </c>
      <c r="G59" s="181">
        <v>1</v>
      </c>
      <c r="H59" s="185" t="s">
        <v>628</v>
      </c>
      <c r="I59" s="510" t="s">
        <v>629</v>
      </c>
      <c r="J59" s="516">
        <v>3</v>
      </c>
      <c r="K59" s="531"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73">
        <f>+IF(K59="",75,IF(K59="Deficiencia de control mayor (diseño y ejecución)",80,IF(K59="Deficiencia de control (diseño o ejecución)",100,IF(K59="Oportunidad de mejora",120,140))))</f>
        <v>140</v>
      </c>
      <c r="M59" s="497">
        <v>2.2364999999999999</v>
      </c>
      <c r="N59" s="498">
        <f>+L59+M59</f>
        <v>142.23650000000001</v>
      </c>
      <c r="O59" s="499"/>
      <c r="P59" s="500"/>
      <c r="Q59" s="38"/>
      <c r="R59" s="38"/>
      <c r="S59" s="38"/>
      <c r="T59" s="38"/>
      <c r="U59" s="38"/>
      <c r="V59" s="38"/>
      <c r="W59" s="38"/>
      <c r="X59" s="38"/>
      <c r="Y59" s="38"/>
      <c r="Z59" s="38"/>
    </row>
    <row r="60" spans="1:26" ht="27" customHeight="1" x14ac:dyDescent="0.3">
      <c r="A60" s="38"/>
      <c r="B60" s="502"/>
      <c r="C60" s="505"/>
      <c r="D60" s="508"/>
      <c r="E60" s="191"/>
      <c r="F60" s="514"/>
      <c r="G60" s="183">
        <v>2</v>
      </c>
      <c r="H60" s="183"/>
      <c r="I60" s="511"/>
      <c r="J60" s="508"/>
      <c r="K60" s="532"/>
      <c r="L60" s="374"/>
      <c r="M60" s="335"/>
      <c r="N60" s="335"/>
      <c r="O60" s="335"/>
      <c r="P60" s="335"/>
      <c r="Q60" s="38"/>
      <c r="R60" s="38"/>
      <c r="S60" s="38"/>
      <c r="T60" s="38"/>
      <c r="U60" s="38"/>
      <c r="V60" s="38"/>
      <c r="W60" s="38"/>
      <c r="X60" s="38"/>
      <c r="Y60" s="38"/>
      <c r="Z60" s="38"/>
    </row>
    <row r="61" spans="1:26" ht="27" customHeight="1" x14ac:dyDescent="0.3">
      <c r="A61" s="38"/>
      <c r="B61" s="502"/>
      <c r="C61" s="505"/>
      <c r="D61" s="508"/>
      <c r="E61" s="191"/>
      <c r="F61" s="514"/>
      <c r="G61" s="183">
        <v>3</v>
      </c>
      <c r="H61" s="183"/>
      <c r="I61" s="511"/>
      <c r="J61" s="508"/>
      <c r="K61" s="532"/>
      <c r="L61" s="374"/>
      <c r="M61" s="335"/>
      <c r="N61" s="335"/>
      <c r="O61" s="335"/>
      <c r="P61" s="335"/>
      <c r="Q61" s="38"/>
      <c r="R61" s="38"/>
      <c r="S61" s="38"/>
      <c r="T61" s="38"/>
      <c r="U61" s="38"/>
      <c r="V61" s="38"/>
      <c r="W61" s="38"/>
      <c r="X61" s="38"/>
      <c r="Y61" s="38"/>
      <c r="Z61" s="38"/>
    </row>
    <row r="62" spans="1:26" ht="27" customHeight="1" x14ac:dyDescent="0.3">
      <c r="A62" s="38"/>
      <c r="B62" s="502"/>
      <c r="C62" s="505"/>
      <c r="D62" s="508"/>
      <c r="E62" s="191"/>
      <c r="F62" s="514"/>
      <c r="G62" s="183">
        <v>4</v>
      </c>
      <c r="H62" s="183"/>
      <c r="I62" s="511"/>
      <c r="J62" s="508"/>
      <c r="K62" s="532"/>
      <c r="L62" s="374"/>
      <c r="M62" s="335"/>
      <c r="N62" s="335"/>
      <c r="O62" s="335"/>
      <c r="P62" s="335"/>
      <c r="Q62" s="38"/>
      <c r="R62" s="38"/>
      <c r="S62" s="38"/>
      <c r="T62" s="38"/>
      <c r="U62" s="38"/>
      <c r="V62" s="38"/>
      <c r="W62" s="38"/>
      <c r="X62" s="38"/>
      <c r="Y62" s="38"/>
      <c r="Z62" s="38"/>
    </row>
    <row r="63" spans="1:26" ht="27" customHeight="1" x14ac:dyDescent="0.3">
      <c r="A63" s="38"/>
      <c r="B63" s="502"/>
      <c r="C63" s="505"/>
      <c r="D63" s="508"/>
      <c r="E63" s="191"/>
      <c r="F63" s="514"/>
      <c r="G63" s="183">
        <v>5</v>
      </c>
      <c r="H63" s="183"/>
      <c r="I63" s="511"/>
      <c r="J63" s="508"/>
      <c r="K63" s="532"/>
      <c r="L63" s="374"/>
      <c r="M63" s="335"/>
      <c r="N63" s="335"/>
      <c r="O63" s="335"/>
      <c r="P63" s="335"/>
      <c r="Q63" s="38"/>
      <c r="R63" s="38"/>
      <c r="S63" s="38"/>
      <c r="T63" s="38"/>
      <c r="U63" s="38"/>
      <c r="V63" s="38"/>
      <c r="W63" s="38"/>
      <c r="X63" s="38"/>
      <c r="Y63" s="38"/>
      <c r="Z63" s="38"/>
    </row>
    <row r="64" spans="1:26" ht="27" customHeight="1" x14ac:dyDescent="0.3">
      <c r="A64" s="38"/>
      <c r="B64" s="502"/>
      <c r="C64" s="505"/>
      <c r="D64" s="508"/>
      <c r="E64" s="191"/>
      <c r="F64" s="514"/>
      <c r="G64" s="183">
        <v>6</v>
      </c>
      <c r="H64" s="183"/>
      <c r="I64" s="511"/>
      <c r="J64" s="508"/>
      <c r="K64" s="532"/>
      <c r="L64" s="374"/>
      <c r="M64" s="335"/>
      <c r="N64" s="335"/>
      <c r="O64" s="335"/>
      <c r="P64" s="335"/>
      <c r="Q64" s="38"/>
      <c r="R64" s="38"/>
      <c r="S64" s="38"/>
      <c r="T64" s="38"/>
      <c r="U64" s="38"/>
      <c r="V64" s="38"/>
      <c r="W64" s="38"/>
      <c r="X64" s="38"/>
      <c r="Y64" s="38"/>
      <c r="Z64" s="38"/>
    </row>
    <row r="65" spans="1:26" ht="27" customHeight="1" x14ac:dyDescent="0.3">
      <c r="A65" s="38"/>
      <c r="B65" s="502"/>
      <c r="C65" s="505"/>
      <c r="D65" s="508"/>
      <c r="E65" s="191"/>
      <c r="F65" s="514"/>
      <c r="G65" s="183">
        <v>7</v>
      </c>
      <c r="H65" s="183"/>
      <c r="I65" s="511"/>
      <c r="J65" s="508"/>
      <c r="K65" s="532"/>
      <c r="L65" s="374"/>
      <c r="M65" s="335"/>
      <c r="N65" s="335"/>
      <c r="O65" s="335"/>
      <c r="P65" s="335"/>
      <c r="Q65" s="38"/>
      <c r="R65" s="38"/>
      <c r="S65" s="38"/>
      <c r="T65" s="38"/>
      <c r="U65" s="38"/>
      <c r="V65" s="38"/>
      <c r="W65" s="38"/>
      <c r="X65" s="38"/>
      <c r="Y65" s="38"/>
      <c r="Z65" s="38"/>
    </row>
    <row r="66" spans="1:26" ht="85.5" customHeight="1" x14ac:dyDescent="0.3">
      <c r="A66" s="38"/>
      <c r="B66" s="503"/>
      <c r="C66" s="506"/>
      <c r="D66" s="509"/>
      <c r="E66" s="192"/>
      <c r="F66" s="515"/>
      <c r="G66" s="184">
        <v>8</v>
      </c>
      <c r="H66" s="184"/>
      <c r="I66" s="512"/>
      <c r="J66" s="509"/>
      <c r="K66" s="533"/>
      <c r="L66" s="375"/>
      <c r="M66" s="335"/>
      <c r="N66" s="335"/>
      <c r="O66" s="335"/>
      <c r="P66" s="335"/>
      <c r="Q66" s="38"/>
      <c r="R66" s="38"/>
      <c r="S66" s="38"/>
      <c r="T66" s="38"/>
      <c r="U66" s="38"/>
      <c r="V66" s="38"/>
      <c r="W66" s="38"/>
      <c r="X66" s="38"/>
      <c r="Y66" s="38"/>
      <c r="Z66" s="38"/>
    </row>
    <row r="67" spans="1:26" ht="189" customHeight="1" x14ac:dyDescent="0.3">
      <c r="A67" s="38"/>
      <c r="B67" s="501" t="str">
        <f>+LEFT(C67,3)</f>
        <v>7.4</v>
      </c>
      <c r="C67" s="504" t="s">
        <v>178</v>
      </c>
      <c r="D67" s="507" t="s">
        <v>630</v>
      </c>
      <c r="E67" s="510" t="s">
        <v>631</v>
      </c>
      <c r="F67" s="513">
        <v>3</v>
      </c>
      <c r="G67" s="181">
        <v>1</v>
      </c>
      <c r="H67" s="185" t="s">
        <v>632</v>
      </c>
      <c r="I67" s="510" t="s">
        <v>426</v>
      </c>
      <c r="J67" s="516">
        <v>3</v>
      </c>
      <c r="K67" s="531"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373">
        <f>+IF(K67="",75,IF(K67="Deficiencia de control mayor (diseño y ejecución)",80,IF(K67="Deficiencia de control (diseño o ejecución)",100,IF(K67="Oportunidad de mejora",120,140))))</f>
        <v>140</v>
      </c>
      <c r="M67" s="497">
        <v>2.3896000000000002</v>
      </c>
      <c r="N67" s="498">
        <f>+L67+M67</f>
        <v>142.3896</v>
      </c>
      <c r="O67" s="499"/>
      <c r="P67" s="500"/>
      <c r="Q67" s="38"/>
      <c r="R67" s="38"/>
      <c r="S67" s="38"/>
      <c r="T67" s="38"/>
      <c r="U67" s="38"/>
      <c r="V67" s="38"/>
      <c r="W67" s="38"/>
      <c r="X67" s="38"/>
      <c r="Y67" s="38"/>
      <c r="Z67" s="38"/>
    </row>
    <row r="68" spans="1:26" ht="27" customHeight="1" x14ac:dyDescent="0.3">
      <c r="A68" s="38"/>
      <c r="B68" s="502"/>
      <c r="C68" s="505"/>
      <c r="D68" s="508"/>
      <c r="E68" s="511"/>
      <c r="F68" s="514"/>
      <c r="G68" s="183">
        <v>2</v>
      </c>
      <c r="H68" s="183"/>
      <c r="I68" s="511"/>
      <c r="J68" s="508"/>
      <c r="K68" s="532"/>
      <c r="L68" s="374"/>
      <c r="M68" s="335"/>
      <c r="N68" s="335"/>
      <c r="O68" s="335"/>
      <c r="P68" s="335"/>
      <c r="Q68" s="38"/>
      <c r="R68" s="38"/>
      <c r="S68" s="38"/>
      <c r="T68" s="38"/>
      <c r="U68" s="38"/>
      <c r="V68" s="38"/>
      <c r="W68" s="38"/>
      <c r="X68" s="38"/>
      <c r="Y68" s="38"/>
      <c r="Z68" s="38"/>
    </row>
    <row r="69" spans="1:26" ht="27" customHeight="1" x14ac:dyDescent="0.3">
      <c r="A69" s="38"/>
      <c r="B69" s="502"/>
      <c r="C69" s="505"/>
      <c r="D69" s="508"/>
      <c r="E69" s="511"/>
      <c r="F69" s="514"/>
      <c r="G69" s="183">
        <v>3</v>
      </c>
      <c r="H69" s="183"/>
      <c r="I69" s="511"/>
      <c r="J69" s="508"/>
      <c r="K69" s="532"/>
      <c r="L69" s="374"/>
      <c r="M69" s="335"/>
      <c r="N69" s="335"/>
      <c r="O69" s="335"/>
      <c r="P69" s="335"/>
      <c r="Q69" s="38"/>
      <c r="R69" s="38"/>
      <c r="S69" s="38"/>
      <c r="T69" s="38"/>
      <c r="U69" s="38"/>
      <c r="V69" s="38"/>
      <c r="W69" s="38"/>
      <c r="X69" s="38"/>
      <c r="Y69" s="38"/>
      <c r="Z69" s="38"/>
    </row>
    <row r="70" spans="1:26" ht="27" customHeight="1" x14ac:dyDescent="0.3">
      <c r="A70" s="38"/>
      <c r="B70" s="502"/>
      <c r="C70" s="505"/>
      <c r="D70" s="508"/>
      <c r="E70" s="511"/>
      <c r="F70" s="514"/>
      <c r="G70" s="183">
        <v>4</v>
      </c>
      <c r="H70" s="183"/>
      <c r="I70" s="511"/>
      <c r="J70" s="508"/>
      <c r="K70" s="532"/>
      <c r="L70" s="374"/>
      <c r="M70" s="335"/>
      <c r="N70" s="335"/>
      <c r="O70" s="335"/>
      <c r="P70" s="335"/>
      <c r="Q70" s="38"/>
      <c r="R70" s="38"/>
      <c r="S70" s="38"/>
      <c r="T70" s="38"/>
      <c r="U70" s="38"/>
      <c r="V70" s="38"/>
      <c r="W70" s="38"/>
      <c r="X70" s="38"/>
      <c r="Y70" s="38"/>
      <c r="Z70" s="38"/>
    </row>
    <row r="71" spans="1:26" ht="27" customHeight="1" x14ac:dyDescent="0.3">
      <c r="A71" s="38"/>
      <c r="B71" s="502"/>
      <c r="C71" s="505"/>
      <c r="D71" s="508"/>
      <c r="E71" s="511"/>
      <c r="F71" s="514"/>
      <c r="G71" s="183">
        <v>5</v>
      </c>
      <c r="H71" s="183"/>
      <c r="I71" s="511"/>
      <c r="J71" s="508"/>
      <c r="K71" s="532"/>
      <c r="L71" s="374"/>
      <c r="M71" s="335"/>
      <c r="N71" s="335"/>
      <c r="O71" s="335"/>
      <c r="P71" s="335"/>
      <c r="Q71" s="38"/>
      <c r="R71" s="38"/>
      <c r="S71" s="38"/>
      <c r="T71" s="38"/>
      <c r="U71" s="38"/>
      <c r="V71" s="38"/>
      <c r="W71" s="38"/>
      <c r="X71" s="38"/>
      <c r="Y71" s="38"/>
      <c r="Z71" s="38"/>
    </row>
    <row r="72" spans="1:26" ht="27" customHeight="1" x14ac:dyDescent="0.3">
      <c r="A72" s="38"/>
      <c r="B72" s="502"/>
      <c r="C72" s="505"/>
      <c r="D72" s="508"/>
      <c r="E72" s="511"/>
      <c r="F72" s="514"/>
      <c r="G72" s="183">
        <v>6</v>
      </c>
      <c r="H72" s="183"/>
      <c r="I72" s="511"/>
      <c r="J72" s="508"/>
      <c r="K72" s="532"/>
      <c r="L72" s="374"/>
      <c r="M72" s="335"/>
      <c r="N72" s="335"/>
      <c r="O72" s="335"/>
      <c r="P72" s="335"/>
      <c r="Q72" s="38"/>
      <c r="R72" s="38"/>
      <c r="S72" s="38"/>
      <c r="T72" s="38"/>
      <c r="U72" s="38"/>
      <c r="V72" s="38"/>
      <c r="W72" s="38"/>
      <c r="X72" s="38"/>
      <c r="Y72" s="38"/>
      <c r="Z72" s="38"/>
    </row>
    <row r="73" spans="1:26" ht="27" customHeight="1" x14ac:dyDescent="0.3">
      <c r="A73" s="38"/>
      <c r="B73" s="502"/>
      <c r="C73" s="505"/>
      <c r="D73" s="508"/>
      <c r="E73" s="511"/>
      <c r="F73" s="514"/>
      <c r="G73" s="183">
        <v>7</v>
      </c>
      <c r="H73" s="183"/>
      <c r="I73" s="511"/>
      <c r="J73" s="508"/>
      <c r="K73" s="532"/>
      <c r="L73" s="374"/>
      <c r="M73" s="335"/>
      <c r="N73" s="335"/>
      <c r="O73" s="335"/>
      <c r="P73" s="335"/>
      <c r="Q73" s="38"/>
      <c r="R73" s="38"/>
      <c r="S73" s="38"/>
      <c r="T73" s="38"/>
      <c r="U73" s="38"/>
      <c r="V73" s="38"/>
      <c r="W73" s="38"/>
      <c r="X73" s="38"/>
      <c r="Y73" s="38"/>
      <c r="Z73" s="38"/>
    </row>
    <row r="74" spans="1:26" ht="27" customHeight="1" x14ac:dyDescent="0.3">
      <c r="A74" s="38"/>
      <c r="B74" s="503"/>
      <c r="C74" s="506"/>
      <c r="D74" s="509"/>
      <c r="E74" s="512"/>
      <c r="F74" s="515"/>
      <c r="G74" s="184">
        <v>8</v>
      </c>
      <c r="H74" s="184"/>
      <c r="I74" s="512"/>
      <c r="J74" s="509"/>
      <c r="K74" s="533"/>
      <c r="L74" s="375"/>
      <c r="M74" s="335"/>
      <c r="N74" s="335"/>
      <c r="O74" s="335"/>
      <c r="P74" s="335"/>
      <c r="Q74" s="38"/>
      <c r="R74" s="38"/>
      <c r="S74" s="38"/>
      <c r="T74" s="38"/>
      <c r="U74" s="38"/>
      <c r="V74" s="38"/>
      <c r="W74" s="38"/>
      <c r="X74" s="38"/>
      <c r="Y74" s="38"/>
      <c r="Z74" s="38"/>
    </row>
    <row r="75" spans="1:26" ht="195.75" customHeight="1" x14ac:dyDescent="0.3">
      <c r="A75" s="38"/>
      <c r="B75" s="501" t="str">
        <f>+LEFT(C75,3)</f>
        <v>7.5</v>
      </c>
      <c r="C75" s="504" t="s">
        <v>179</v>
      </c>
      <c r="D75" s="507" t="s">
        <v>633</v>
      </c>
      <c r="E75" s="510" t="s">
        <v>634</v>
      </c>
      <c r="F75" s="513">
        <v>3</v>
      </c>
      <c r="G75" s="181">
        <v>1</v>
      </c>
      <c r="H75" s="185" t="s">
        <v>180</v>
      </c>
      <c r="I75" s="562" t="s">
        <v>181</v>
      </c>
      <c r="J75" s="516">
        <v>3</v>
      </c>
      <c r="K75" s="531"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73">
        <f>+IF(K75="",75,IF(K75="Deficiencia de control mayor (diseño y ejecución)",80,IF(K75="Deficiencia de control (diseño o ejecución)",100,IF(K75="Oportunidad de mejora",120,140))))</f>
        <v>140</v>
      </c>
      <c r="M75" s="497">
        <v>2.4563000000000001</v>
      </c>
      <c r="N75" s="498">
        <f>+L75+M75</f>
        <v>142.4563</v>
      </c>
      <c r="O75" s="499"/>
      <c r="P75" s="500"/>
      <c r="Q75" s="38"/>
      <c r="R75" s="38"/>
      <c r="S75" s="38"/>
      <c r="T75" s="38"/>
      <c r="U75" s="38"/>
      <c r="V75" s="38"/>
      <c r="W75" s="38"/>
      <c r="X75" s="38"/>
      <c r="Y75" s="38"/>
      <c r="Z75" s="38"/>
    </row>
    <row r="76" spans="1:26" ht="27.75" customHeight="1" x14ac:dyDescent="0.3">
      <c r="A76" s="38"/>
      <c r="B76" s="502"/>
      <c r="C76" s="505"/>
      <c r="D76" s="508"/>
      <c r="E76" s="511"/>
      <c r="F76" s="514"/>
      <c r="G76" s="183">
        <v>2</v>
      </c>
      <c r="H76" s="183"/>
      <c r="I76" s="563"/>
      <c r="J76" s="508"/>
      <c r="K76" s="532"/>
      <c r="L76" s="374"/>
      <c r="M76" s="335"/>
      <c r="N76" s="335"/>
      <c r="O76" s="335"/>
      <c r="P76" s="335"/>
      <c r="Q76" s="38"/>
      <c r="R76" s="38"/>
      <c r="S76" s="38"/>
      <c r="T76" s="38"/>
      <c r="U76" s="38"/>
      <c r="V76" s="38"/>
      <c r="W76" s="38"/>
      <c r="X76" s="38"/>
      <c r="Y76" s="38"/>
      <c r="Z76" s="38"/>
    </row>
    <row r="77" spans="1:26" ht="27.75" customHeight="1" x14ac:dyDescent="0.3">
      <c r="A77" s="38"/>
      <c r="B77" s="502"/>
      <c r="C77" s="505"/>
      <c r="D77" s="508"/>
      <c r="E77" s="511"/>
      <c r="F77" s="514"/>
      <c r="G77" s="183">
        <v>3</v>
      </c>
      <c r="H77" s="183"/>
      <c r="I77" s="563"/>
      <c r="J77" s="508"/>
      <c r="K77" s="532"/>
      <c r="L77" s="374"/>
      <c r="M77" s="335"/>
      <c r="N77" s="335"/>
      <c r="O77" s="335"/>
      <c r="P77" s="335"/>
      <c r="Q77" s="38"/>
      <c r="R77" s="38"/>
      <c r="S77" s="38"/>
      <c r="T77" s="38"/>
      <c r="U77" s="38"/>
      <c r="V77" s="38"/>
      <c r="W77" s="38"/>
      <c r="X77" s="38"/>
      <c r="Y77" s="38"/>
      <c r="Z77" s="38"/>
    </row>
    <row r="78" spans="1:26" ht="27.75" customHeight="1" x14ac:dyDescent="0.3">
      <c r="A78" s="38"/>
      <c r="B78" s="502"/>
      <c r="C78" s="505"/>
      <c r="D78" s="508"/>
      <c r="E78" s="511"/>
      <c r="F78" s="514"/>
      <c r="G78" s="183">
        <v>4</v>
      </c>
      <c r="H78" s="183"/>
      <c r="I78" s="563"/>
      <c r="J78" s="508"/>
      <c r="K78" s="532"/>
      <c r="L78" s="374"/>
      <c r="M78" s="335"/>
      <c r="N78" s="335"/>
      <c r="O78" s="335"/>
      <c r="P78" s="335"/>
      <c r="Q78" s="38"/>
      <c r="R78" s="38"/>
      <c r="S78" s="38"/>
      <c r="T78" s="38"/>
      <c r="U78" s="38"/>
      <c r="V78" s="38"/>
      <c r="W78" s="38"/>
      <c r="X78" s="38"/>
      <c r="Y78" s="38"/>
      <c r="Z78" s="38"/>
    </row>
    <row r="79" spans="1:26" ht="27.75" customHeight="1" x14ac:dyDescent="0.3">
      <c r="A79" s="38"/>
      <c r="B79" s="502"/>
      <c r="C79" s="505"/>
      <c r="D79" s="508"/>
      <c r="E79" s="511"/>
      <c r="F79" s="514"/>
      <c r="G79" s="183">
        <v>5</v>
      </c>
      <c r="H79" s="183"/>
      <c r="I79" s="563"/>
      <c r="J79" s="508"/>
      <c r="K79" s="532"/>
      <c r="L79" s="374"/>
      <c r="M79" s="335"/>
      <c r="N79" s="335"/>
      <c r="O79" s="335"/>
      <c r="P79" s="335"/>
      <c r="Q79" s="38"/>
      <c r="R79" s="38"/>
      <c r="S79" s="38"/>
      <c r="T79" s="38"/>
      <c r="U79" s="38"/>
      <c r="V79" s="38"/>
      <c r="W79" s="38"/>
      <c r="X79" s="38"/>
      <c r="Y79" s="38"/>
      <c r="Z79" s="38"/>
    </row>
    <row r="80" spans="1:26" ht="27.75" customHeight="1" x14ac:dyDescent="0.3">
      <c r="A80" s="38"/>
      <c r="B80" s="502"/>
      <c r="C80" s="505"/>
      <c r="D80" s="508"/>
      <c r="E80" s="511"/>
      <c r="F80" s="514"/>
      <c r="G80" s="183">
        <v>6</v>
      </c>
      <c r="H80" s="183"/>
      <c r="I80" s="563"/>
      <c r="J80" s="508"/>
      <c r="K80" s="532"/>
      <c r="L80" s="374"/>
      <c r="M80" s="335"/>
      <c r="N80" s="335"/>
      <c r="O80" s="335"/>
      <c r="P80" s="335"/>
      <c r="Q80" s="38"/>
      <c r="R80" s="38"/>
      <c r="S80" s="38"/>
      <c r="T80" s="38"/>
      <c r="U80" s="38"/>
      <c r="V80" s="38"/>
      <c r="W80" s="38"/>
      <c r="X80" s="38"/>
      <c r="Y80" s="38"/>
      <c r="Z80" s="38"/>
    </row>
    <row r="81" spans="1:26" ht="27.75" customHeight="1" x14ac:dyDescent="0.3">
      <c r="A81" s="38"/>
      <c r="B81" s="502"/>
      <c r="C81" s="505"/>
      <c r="D81" s="508"/>
      <c r="E81" s="511"/>
      <c r="F81" s="514"/>
      <c r="G81" s="183">
        <v>7</v>
      </c>
      <c r="H81" s="183"/>
      <c r="I81" s="563"/>
      <c r="J81" s="508"/>
      <c r="K81" s="532"/>
      <c r="L81" s="374"/>
      <c r="M81" s="335"/>
      <c r="N81" s="335"/>
      <c r="O81" s="335"/>
      <c r="P81" s="335"/>
      <c r="Q81" s="38"/>
      <c r="R81" s="38"/>
      <c r="S81" s="38"/>
      <c r="T81" s="38"/>
      <c r="U81" s="38"/>
      <c r="V81" s="38"/>
      <c r="W81" s="38"/>
      <c r="X81" s="38"/>
      <c r="Y81" s="38"/>
      <c r="Z81" s="38"/>
    </row>
    <row r="82" spans="1:26" ht="27.75" customHeight="1" x14ac:dyDescent="0.3">
      <c r="A82" s="38"/>
      <c r="B82" s="503"/>
      <c r="C82" s="506"/>
      <c r="D82" s="509"/>
      <c r="E82" s="512"/>
      <c r="F82" s="515"/>
      <c r="G82" s="184">
        <v>8</v>
      </c>
      <c r="H82" s="184"/>
      <c r="I82" s="564"/>
      <c r="J82" s="509"/>
      <c r="K82" s="533"/>
      <c r="L82" s="375"/>
      <c r="M82" s="335"/>
      <c r="N82" s="335"/>
      <c r="O82" s="335"/>
      <c r="P82" s="335"/>
      <c r="Q82" s="38"/>
      <c r="R82" s="38"/>
      <c r="S82" s="38"/>
      <c r="T82" s="38"/>
      <c r="U82" s="38"/>
      <c r="V82" s="38"/>
      <c r="W82" s="38"/>
      <c r="X82" s="38"/>
      <c r="Y82" s="38"/>
      <c r="Z82" s="38"/>
    </row>
    <row r="83" spans="1:26" ht="22.5" customHeight="1" x14ac:dyDescent="0.3">
      <c r="A83" s="38"/>
      <c r="B83" s="568"/>
      <c r="C83" s="525" t="s">
        <v>479</v>
      </c>
      <c r="D83" s="523" t="s">
        <v>8</v>
      </c>
      <c r="E83" s="525" t="s">
        <v>476</v>
      </c>
      <c r="F83" s="528" t="s">
        <v>477</v>
      </c>
      <c r="G83" s="535" t="s">
        <v>112</v>
      </c>
      <c r="H83" s="536"/>
      <c r="I83" s="537"/>
      <c r="J83" s="530" t="s">
        <v>478</v>
      </c>
      <c r="K83" s="530" t="s">
        <v>128</v>
      </c>
      <c r="L83" s="538"/>
      <c r="M83" s="538"/>
      <c r="N83" s="539"/>
      <c r="O83" s="540"/>
      <c r="P83" s="541"/>
      <c r="Q83" s="38"/>
      <c r="R83" s="38"/>
      <c r="S83" s="38"/>
      <c r="T83" s="38"/>
      <c r="U83" s="38"/>
      <c r="V83" s="38"/>
      <c r="W83" s="38"/>
      <c r="X83" s="38"/>
      <c r="Y83" s="38"/>
      <c r="Z83" s="38"/>
    </row>
    <row r="84" spans="1:26" ht="22.5" customHeight="1" x14ac:dyDescent="0.3">
      <c r="A84" s="38"/>
      <c r="B84" s="371"/>
      <c r="C84" s="521"/>
      <c r="D84" s="521"/>
      <c r="E84" s="526"/>
      <c r="F84" s="526"/>
      <c r="G84" s="534" t="s">
        <v>13</v>
      </c>
      <c r="H84" s="525" t="s">
        <v>15</v>
      </c>
      <c r="I84" s="525" t="s">
        <v>611</v>
      </c>
      <c r="J84" s="521"/>
      <c r="K84" s="521"/>
      <c r="L84" s="335"/>
      <c r="M84" s="335"/>
      <c r="N84" s="335"/>
      <c r="O84" s="335"/>
      <c r="P84" s="335"/>
      <c r="Q84" s="38"/>
      <c r="R84" s="38"/>
      <c r="S84" s="38"/>
      <c r="T84" s="38"/>
      <c r="U84" s="38"/>
      <c r="V84" s="38"/>
      <c r="W84" s="38"/>
      <c r="X84" s="38"/>
      <c r="Y84" s="38"/>
      <c r="Z84" s="38"/>
    </row>
    <row r="85" spans="1:26" ht="72" customHeight="1" x14ac:dyDescent="0.3">
      <c r="A85" s="38"/>
      <c r="B85" s="409"/>
      <c r="C85" s="522"/>
      <c r="D85" s="524"/>
      <c r="E85" s="527"/>
      <c r="F85" s="529"/>
      <c r="G85" s="529"/>
      <c r="H85" s="527"/>
      <c r="I85" s="527"/>
      <c r="J85" s="522"/>
      <c r="K85" s="522"/>
      <c r="L85" s="335"/>
      <c r="M85" s="335"/>
      <c r="N85" s="335"/>
      <c r="O85" s="335"/>
      <c r="P85" s="335"/>
      <c r="Q85" s="38"/>
      <c r="R85" s="38"/>
      <c r="S85" s="38"/>
      <c r="T85" s="38"/>
      <c r="U85" s="38"/>
      <c r="V85" s="38"/>
      <c r="W85" s="38"/>
      <c r="X85" s="38"/>
      <c r="Y85" s="38"/>
      <c r="Z85" s="38"/>
    </row>
    <row r="86" spans="1:26" ht="297" customHeight="1" x14ac:dyDescent="0.3">
      <c r="A86" s="38"/>
      <c r="B86" s="501" t="str">
        <f>+LEFT(C86,3)</f>
        <v>8.1</v>
      </c>
      <c r="C86" s="504" t="s">
        <v>182</v>
      </c>
      <c r="D86" s="507" t="s">
        <v>612</v>
      </c>
      <c r="E86" s="510" t="s">
        <v>635</v>
      </c>
      <c r="F86" s="513">
        <v>3</v>
      </c>
      <c r="G86" s="181">
        <v>1</v>
      </c>
      <c r="H86" s="185" t="s">
        <v>749</v>
      </c>
      <c r="I86" s="510" t="s">
        <v>748</v>
      </c>
      <c r="J86" s="516">
        <v>3</v>
      </c>
      <c r="K86" s="531"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73">
        <f>+IF(K86="",75,IF(K86="Deficiencia de control mayor (diseño y ejecución)",80,IF(K86="Deficiencia de control (diseño o ejecución)",100,IF(K86="Oportunidad de mejora",120,140))))</f>
        <v>140</v>
      </c>
      <c r="M86" s="497">
        <v>2.5457999999999998</v>
      </c>
      <c r="N86" s="498">
        <f>+L86+M86</f>
        <v>142.54579999999999</v>
      </c>
      <c r="O86" s="499"/>
      <c r="P86" s="500"/>
      <c r="Q86" s="38"/>
      <c r="R86" s="38"/>
      <c r="S86" s="38"/>
      <c r="T86" s="38"/>
      <c r="U86" s="38"/>
      <c r="V86" s="38"/>
      <c r="W86" s="38"/>
      <c r="X86" s="38"/>
      <c r="Y86" s="38"/>
      <c r="Z86" s="38"/>
    </row>
    <row r="87" spans="1:26" ht="28.5" customHeight="1" x14ac:dyDescent="0.3">
      <c r="A87" s="38"/>
      <c r="B87" s="502"/>
      <c r="C87" s="505"/>
      <c r="D87" s="508"/>
      <c r="E87" s="511"/>
      <c r="F87" s="514"/>
      <c r="G87" s="183">
        <v>2</v>
      </c>
      <c r="H87" s="183"/>
      <c r="I87" s="511"/>
      <c r="J87" s="508"/>
      <c r="K87" s="532"/>
      <c r="L87" s="374"/>
      <c r="M87" s="335"/>
      <c r="N87" s="335"/>
      <c r="O87" s="335"/>
      <c r="P87" s="335"/>
      <c r="Q87" s="38"/>
      <c r="R87" s="38"/>
      <c r="S87" s="38"/>
      <c r="T87" s="38"/>
      <c r="U87" s="38"/>
      <c r="V87" s="38"/>
      <c r="W87" s="38"/>
      <c r="X87" s="38"/>
      <c r="Y87" s="38"/>
      <c r="Z87" s="38"/>
    </row>
    <row r="88" spans="1:26" ht="28.5" customHeight="1" x14ac:dyDescent="0.3">
      <c r="A88" s="38"/>
      <c r="B88" s="502"/>
      <c r="C88" s="505"/>
      <c r="D88" s="508"/>
      <c r="E88" s="511"/>
      <c r="F88" s="514"/>
      <c r="G88" s="183">
        <v>3</v>
      </c>
      <c r="H88" s="183"/>
      <c r="I88" s="511"/>
      <c r="J88" s="508"/>
      <c r="K88" s="532"/>
      <c r="L88" s="374"/>
      <c r="M88" s="335"/>
      <c r="N88" s="335"/>
      <c r="O88" s="335"/>
      <c r="P88" s="335"/>
      <c r="Q88" s="38"/>
      <c r="R88" s="38"/>
      <c r="S88" s="38"/>
      <c r="T88" s="38"/>
      <c r="U88" s="38"/>
      <c r="V88" s="38"/>
      <c r="W88" s="38"/>
      <c r="X88" s="38"/>
      <c r="Y88" s="38"/>
      <c r="Z88" s="38"/>
    </row>
    <row r="89" spans="1:26" ht="28.5" customHeight="1" x14ac:dyDescent="0.3">
      <c r="A89" s="38"/>
      <c r="B89" s="502"/>
      <c r="C89" s="505"/>
      <c r="D89" s="508"/>
      <c r="E89" s="511"/>
      <c r="F89" s="514"/>
      <c r="G89" s="183">
        <v>4</v>
      </c>
      <c r="H89" s="183"/>
      <c r="I89" s="511"/>
      <c r="J89" s="508"/>
      <c r="K89" s="532"/>
      <c r="L89" s="374"/>
      <c r="M89" s="335"/>
      <c r="N89" s="335"/>
      <c r="O89" s="335"/>
      <c r="P89" s="335"/>
      <c r="Q89" s="38"/>
      <c r="R89" s="38"/>
      <c r="S89" s="38"/>
      <c r="T89" s="38"/>
      <c r="U89" s="38"/>
      <c r="V89" s="38"/>
      <c r="W89" s="38"/>
      <c r="X89" s="38"/>
      <c r="Y89" s="38"/>
      <c r="Z89" s="38"/>
    </row>
    <row r="90" spans="1:26" ht="28.5" customHeight="1" x14ac:dyDescent="0.3">
      <c r="A90" s="38"/>
      <c r="B90" s="502"/>
      <c r="C90" s="505"/>
      <c r="D90" s="508"/>
      <c r="E90" s="511"/>
      <c r="F90" s="514"/>
      <c r="G90" s="183">
        <v>5</v>
      </c>
      <c r="H90" s="183"/>
      <c r="I90" s="511"/>
      <c r="J90" s="508"/>
      <c r="K90" s="532"/>
      <c r="L90" s="374"/>
      <c r="M90" s="335"/>
      <c r="N90" s="335"/>
      <c r="O90" s="335"/>
      <c r="P90" s="335"/>
      <c r="Q90" s="38"/>
      <c r="R90" s="38"/>
      <c r="S90" s="38"/>
      <c r="T90" s="38"/>
      <c r="U90" s="38"/>
      <c r="V90" s="38"/>
      <c r="W90" s="38"/>
      <c r="X90" s="38"/>
      <c r="Y90" s="38"/>
      <c r="Z90" s="38"/>
    </row>
    <row r="91" spans="1:26" ht="28.5" customHeight="1" x14ac:dyDescent="0.3">
      <c r="A91" s="38"/>
      <c r="B91" s="502"/>
      <c r="C91" s="505"/>
      <c r="D91" s="508"/>
      <c r="E91" s="511"/>
      <c r="F91" s="514"/>
      <c r="G91" s="183">
        <v>6</v>
      </c>
      <c r="H91" s="183"/>
      <c r="I91" s="511"/>
      <c r="J91" s="508"/>
      <c r="K91" s="532"/>
      <c r="L91" s="374"/>
      <c r="M91" s="335"/>
      <c r="N91" s="335"/>
      <c r="O91" s="335"/>
      <c r="P91" s="335"/>
      <c r="Q91" s="38"/>
      <c r="R91" s="38"/>
      <c r="S91" s="38"/>
      <c r="T91" s="38"/>
      <c r="U91" s="38"/>
      <c r="V91" s="38"/>
      <c r="W91" s="38"/>
      <c r="X91" s="38"/>
      <c r="Y91" s="38"/>
      <c r="Z91" s="38"/>
    </row>
    <row r="92" spans="1:26" ht="28.5" customHeight="1" x14ac:dyDescent="0.3">
      <c r="A92" s="38"/>
      <c r="B92" s="502"/>
      <c r="C92" s="505"/>
      <c r="D92" s="508"/>
      <c r="E92" s="511"/>
      <c r="F92" s="514"/>
      <c r="G92" s="183">
        <v>7</v>
      </c>
      <c r="H92" s="183"/>
      <c r="I92" s="511"/>
      <c r="J92" s="508"/>
      <c r="K92" s="532"/>
      <c r="L92" s="374"/>
      <c r="M92" s="335"/>
      <c r="N92" s="335"/>
      <c r="O92" s="335"/>
      <c r="P92" s="335"/>
      <c r="Q92" s="38"/>
      <c r="R92" s="38"/>
      <c r="S92" s="38"/>
      <c r="T92" s="38"/>
      <c r="U92" s="38"/>
      <c r="V92" s="38"/>
      <c r="W92" s="38"/>
      <c r="X92" s="38"/>
      <c r="Y92" s="38"/>
      <c r="Z92" s="38"/>
    </row>
    <row r="93" spans="1:26" ht="28.5" customHeight="1" x14ac:dyDescent="0.3">
      <c r="A93" s="38"/>
      <c r="B93" s="503"/>
      <c r="C93" s="506"/>
      <c r="D93" s="509"/>
      <c r="E93" s="512"/>
      <c r="F93" s="515"/>
      <c r="G93" s="184">
        <v>8</v>
      </c>
      <c r="H93" s="184"/>
      <c r="I93" s="512"/>
      <c r="J93" s="509"/>
      <c r="K93" s="533"/>
      <c r="L93" s="375"/>
      <c r="M93" s="335"/>
      <c r="N93" s="335"/>
      <c r="O93" s="335"/>
      <c r="P93" s="335"/>
      <c r="Q93" s="38"/>
      <c r="R93" s="38"/>
      <c r="S93" s="38"/>
      <c r="T93" s="38"/>
      <c r="U93" s="38"/>
      <c r="V93" s="38"/>
      <c r="W93" s="38"/>
      <c r="X93" s="38"/>
      <c r="Y93" s="38"/>
      <c r="Z93" s="38"/>
    </row>
    <row r="94" spans="1:26" ht="213.75" customHeight="1" x14ac:dyDescent="0.3">
      <c r="A94" s="38"/>
      <c r="B94" s="501" t="str">
        <f>+LEFT(C94,3)</f>
        <v>8.2</v>
      </c>
      <c r="C94" s="504" t="s">
        <v>183</v>
      </c>
      <c r="D94" s="507" t="s">
        <v>636</v>
      </c>
      <c r="E94" s="510" t="s">
        <v>637</v>
      </c>
      <c r="F94" s="513">
        <v>3</v>
      </c>
      <c r="G94" s="181">
        <v>1</v>
      </c>
      <c r="H94" s="185" t="s">
        <v>427</v>
      </c>
      <c r="I94" s="510" t="s">
        <v>750</v>
      </c>
      <c r="J94" s="516">
        <v>3</v>
      </c>
      <c r="K94" s="531"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73">
        <f>+IF(K94="",75,IF(K94="Deficiencia de control mayor (diseño y ejecución)",80,IF(K94="Deficiencia de control (diseño o ejecución)",100,IF(K94="Oportunidad de mejora",120,140))))</f>
        <v>140</v>
      </c>
      <c r="M94" s="497">
        <v>2.6320999999999999</v>
      </c>
      <c r="N94" s="498">
        <f>+L94+M94</f>
        <v>142.63210000000001</v>
      </c>
      <c r="O94" s="499"/>
      <c r="P94" s="500"/>
      <c r="Q94" s="38"/>
      <c r="R94" s="38"/>
      <c r="S94" s="38"/>
      <c r="T94" s="38"/>
      <c r="U94" s="38"/>
      <c r="V94" s="38"/>
      <c r="W94" s="38"/>
      <c r="X94" s="38"/>
      <c r="Y94" s="38"/>
      <c r="Z94" s="38"/>
    </row>
    <row r="95" spans="1:26" ht="28.5" customHeight="1" x14ac:dyDescent="0.3">
      <c r="A95" s="38"/>
      <c r="B95" s="502"/>
      <c r="C95" s="505"/>
      <c r="D95" s="508"/>
      <c r="E95" s="511"/>
      <c r="F95" s="514"/>
      <c r="G95" s="183">
        <v>2</v>
      </c>
      <c r="H95" s="183"/>
      <c r="I95" s="511"/>
      <c r="J95" s="508"/>
      <c r="K95" s="532"/>
      <c r="L95" s="374"/>
      <c r="M95" s="335"/>
      <c r="N95" s="335"/>
      <c r="O95" s="335"/>
      <c r="P95" s="335"/>
      <c r="Q95" s="38"/>
      <c r="R95" s="38"/>
      <c r="S95" s="38"/>
      <c r="T95" s="38"/>
      <c r="U95" s="38"/>
      <c r="V95" s="38"/>
      <c r="W95" s="38"/>
      <c r="X95" s="38"/>
      <c r="Y95" s="38"/>
      <c r="Z95" s="38"/>
    </row>
    <row r="96" spans="1:26" ht="28.5" customHeight="1" x14ac:dyDescent="0.3">
      <c r="A96" s="38"/>
      <c r="B96" s="502"/>
      <c r="C96" s="505"/>
      <c r="D96" s="508"/>
      <c r="E96" s="511"/>
      <c r="F96" s="514"/>
      <c r="G96" s="183">
        <v>3</v>
      </c>
      <c r="H96" s="183"/>
      <c r="I96" s="511"/>
      <c r="J96" s="508"/>
      <c r="K96" s="532"/>
      <c r="L96" s="374"/>
      <c r="M96" s="335"/>
      <c r="N96" s="335"/>
      <c r="O96" s="335"/>
      <c r="P96" s="335"/>
      <c r="Q96" s="38"/>
      <c r="R96" s="38"/>
      <c r="S96" s="38"/>
      <c r="T96" s="38"/>
      <c r="U96" s="38"/>
      <c r="V96" s="38"/>
      <c r="W96" s="38"/>
      <c r="X96" s="38"/>
      <c r="Y96" s="38"/>
      <c r="Z96" s="38"/>
    </row>
    <row r="97" spans="1:26" ht="28.5" customHeight="1" x14ac:dyDescent="0.3">
      <c r="A97" s="38"/>
      <c r="B97" s="502"/>
      <c r="C97" s="505"/>
      <c r="D97" s="508"/>
      <c r="E97" s="511"/>
      <c r="F97" s="514"/>
      <c r="G97" s="183">
        <v>4</v>
      </c>
      <c r="H97" s="183"/>
      <c r="I97" s="511"/>
      <c r="J97" s="508"/>
      <c r="K97" s="532"/>
      <c r="L97" s="374"/>
      <c r="M97" s="335"/>
      <c r="N97" s="335"/>
      <c r="O97" s="335"/>
      <c r="P97" s="335"/>
      <c r="Q97" s="38"/>
      <c r="R97" s="38"/>
      <c r="S97" s="38"/>
      <c r="T97" s="38"/>
      <c r="U97" s="38"/>
      <c r="V97" s="38"/>
      <c r="W97" s="38"/>
      <c r="X97" s="38"/>
      <c r="Y97" s="38"/>
      <c r="Z97" s="38"/>
    </row>
    <row r="98" spans="1:26" ht="28.5" customHeight="1" x14ac:dyDescent="0.3">
      <c r="A98" s="38"/>
      <c r="B98" s="502"/>
      <c r="C98" s="505"/>
      <c r="D98" s="508"/>
      <c r="E98" s="511"/>
      <c r="F98" s="514"/>
      <c r="G98" s="183">
        <v>5</v>
      </c>
      <c r="H98" s="183"/>
      <c r="I98" s="511"/>
      <c r="J98" s="508"/>
      <c r="K98" s="532"/>
      <c r="L98" s="374"/>
      <c r="M98" s="335"/>
      <c r="N98" s="335"/>
      <c r="O98" s="335"/>
      <c r="P98" s="335"/>
      <c r="Q98" s="38"/>
      <c r="R98" s="38"/>
      <c r="S98" s="38"/>
      <c r="T98" s="38"/>
      <c r="U98" s="38"/>
      <c r="V98" s="38"/>
      <c r="W98" s="38"/>
      <c r="X98" s="38"/>
      <c r="Y98" s="38"/>
      <c r="Z98" s="38"/>
    </row>
    <row r="99" spans="1:26" ht="28.5" customHeight="1" x14ac:dyDescent="0.3">
      <c r="A99" s="38"/>
      <c r="B99" s="502"/>
      <c r="C99" s="505"/>
      <c r="D99" s="508"/>
      <c r="E99" s="511"/>
      <c r="F99" s="514"/>
      <c r="G99" s="183">
        <v>6</v>
      </c>
      <c r="H99" s="183"/>
      <c r="I99" s="511"/>
      <c r="J99" s="508"/>
      <c r="K99" s="532"/>
      <c r="L99" s="374"/>
      <c r="M99" s="335"/>
      <c r="N99" s="335"/>
      <c r="O99" s="335"/>
      <c r="P99" s="335"/>
      <c r="Q99" s="38"/>
      <c r="R99" s="38"/>
      <c r="S99" s="38"/>
      <c r="T99" s="38"/>
      <c r="U99" s="38"/>
      <c r="V99" s="38"/>
      <c r="W99" s="38"/>
      <c r="X99" s="38"/>
      <c r="Y99" s="38"/>
      <c r="Z99" s="38"/>
    </row>
    <row r="100" spans="1:26" ht="28.5" customHeight="1" x14ac:dyDescent="0.3">
      <c r="A100" s="38"/>
      <c r="B100" s="502"/>
      <c r="C100" s="505"/>
      <c r="D100" s="508"/>
      <c r="E100" s="511"/>
      <c r="F100" s="514"/>
      <c r="G100" s="183">
        <v>7</v>
      </c>
      <c r="H100" s="183"/>
      <c r="I100" s="511"/>
      <c r="J100" s="508"/>
      <c r="K100" s="532"/>
      <c r="L100" s="374"/>
      <c r="M100" s="335"/>
      <c r="N100" s="335"/>
      <c r="O100" s="335"/>
      <c r="P100" s="335"/>
      <c r="Q100" s="38"/>
      <c r="R100" s="38"/>
      <c r="S100" s="38"/>
      <c r="T100" s="38"/>
      <c r="U100" s="38"/>
      <c r="V100" s="38"/>
      <c r="W100" s="38"/>
      <c r="X100" s="38"/>
      <c r="Y100" s="38"/>
      <c r="Z100" s="38"/>
    </row>
    <row r="101" spans="1:26" ht="28.5" customHeight="1" x14ac:dyDescent="0.3">
      <c r="A101" s="38"/>
      <c r="B101" s="503"/>
      <c r="C101" s="506"/>
      <c r="D101" s="509"/>
      <c r="E101" s="512"/>
      <c r="F101" s="515"/>
      <c r="G101" s="184">
        <v>8</v>
      </c>
      <c r="H101" s="184"/>
      <c r="I101" s="512"/>
      <c r="J101" s="509"/>
      <c r="K101" s="533"/>
      <c r="L101" s="375"/>
      <c r="M101" s="335"/>
      <c r="N101" s="335"/>
      <c r="O101" s="335"/>
      <c r="P101" s="335"/>
      <c r="Q101" s="38"/>
      <c r="R101" s="38"/>
      <c r="S101" s="38"/>
      <c r="T101" s="38"/>
      <c r="U101" s="38"/>
      <c r="V101" s="38"/>
      <c r="W101" s="38"/>
      <c r="X101" s="38"/>
      <c r="Y101" s="38"/>
      <c r="Z101" s="38"/>
    </row>
    <row r="102" spans="1:26" ht="315" customHeight="1" x14ac:dyDescent="0.3">
      <c r="A102" s="38"/>
      <c r="B102" s="501" t="str">
        <f>+LEFT(C102,3)</f>
        <v>8.3</v>
      </c>
      <c r="C102" s="504" t="s">
        <v>184</v>
      </c>
      <c r="D102" s="507" t="s">
        <v>638</v>
      </c>
      <c r="E102" s="510" t="s">
        <v>468</v>
      </c>
      <c r="F102" s="513">
        <v>3</v>
      </c>
      <c r="G102" s="181">
        <v>1</v>
      </c>
      <c r="H102" s="185" t="s">
        <v>639</v>
      </c>
      <c r="I102" s="510" t="s">
        <v>185</v>
      </c>
      <c r="J102" s="516">
        <v>3</v>
      </c>
      <c r="K102" s="531"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73">
        <f>+IF(K102="",75,IF(K102="Deficiencia de control mayor (diseño y ejecución)",80,IF(K102="Deficiencia de control (diseño o ejecución)",100,IF(K102="Oportunidad de mejora",120,140))))</f>
        <v>140</v>
      </c>
      <c r="M102" s="497">
        <v>2.7456</v>
      </c>
      <c r="N102" s="498">
        <f>+L102+M102</f>
        <v>142.7456</v>
      </c>
      <c r="O102" s="499"/>
      <c r="P102" s="500"/>
      <c r="Q102" s="38"/>
      <c r="R102" s="38"/>
      <c r="S102" s="38"/>
      <c r="T102" s="38"/>
      <c r="U102" s="38"/>
      <c r="V102" s="38"/>
      <c r="W102" s="38"/>
      <c r="X102" s="38"/>
      <c r="Y102" s="38"/>
      <c r="Z102" s="38"/>
    </row>
    <row r="103" spans="1:26" ht="28.5" customHeight="1" x14ac:dyDescent="0.3">
      <c r="A103" s="38"/>
      <c r="B103" s="502"/>
      <c r="C103" s="505"/>
      <c r="D103" s="508"/>
      <c r="E103" s="511"/>
      <c r="F103" s="514"/>
      <c r="G103" s="183">
        <v>2</v>
      </c>
      <c r="H103" s="183"/>
      <c r="I103" s="511"/>
      <c r="J103" s="508"/>
      <c r="K103" s="532"/>
      <c r="L103" s="374"/>
      <c r="M103" s="335"/>
      <c r="N103" s="335"/>
      <c r="O103" s="335"/>
      <c r="P103" s="335"/>
      <c r="Q103" s="38"/>
      <c r="R103" s="38"/>
      <c r="S103" s="38"/>
      <c r="T103" s="38"/>
      <c r="U103" s="38"/>
      <c r="V103" s="38"/>
      <c r="W103" s="38"/>
      <c r="X103" s="38"/>
      <c r="Y103" s="38"/>
      <c r="Z103" s="38"/>
    </row>
    <row r="104" spans="1:26" ht="28.5" customHeight="1" x14ac:dyDescent="0.3">
      <c r="A104" s="38"/>
      <c r="B104" s="502"/>
      <c r="C104" s="505"/>
      <c r="D104" s="508"/>
      <c r="E104" s="511"/>
      <c r="F104" s="514"/>
      <c r="G104" s="183">
        <v>3</v>
      </c>
      <c r="H104" s="183"/>
      <c r="I104" s="511"/>
      <c r="J104" s="508"/>
      <c r="K104" s="532"/>
      <c r="L104" s="374"/>
      <c r="M104" s="335"/>
      <c r="N104" s="335"/>
      <c r="O104" s="335"/>
      <c r="P104" s="335"/>
      <c r="Q104" s="38"/>
      <c r="R104" s="38"/>
      <c r="S104" s="38"/>
      <c r="T104" s="38"/>
      <c r="U104" s="38"/>
      <c r="V104" s="38"/>
      <c r="W104" s="38"/>
      <c r="X104" s="38"/>
      <c r="Y104" s="38"/>
      <c r="Z104" s="38"/>
    </row>
    <row r="105" spans="1:26" ht="28.5" customHeight="1" x14ac:dyDescent="0.3">
      <c r="A105" s="38"/>
      <c r="B105" s="502"/>
      <c r="C105" s="505"/>
      <c r="D105" s="508"/>
      <c r="E105" s="511"/>
      <c r="F105" s="514"/>
      <c r="G105" s="183">
        <v>4</v>
      </c>
      <c r="H105" s="183"/>
      <c r="I105" s="511"/>
      <c r="J105" s="508"/>
      <c r="K105" s="532"/>
      <c r="L105" s="374"/>
      <c r="M105" s="335"/>
      <c r="N105" s="335"/>
      <c r="O105" s="335"/>
      <c r="P105" s="335"/>
      <c r="Q105" s="38"/>
      <c r="R105" s="38"/>
      <c r="S105" s="38"/>
      <c r="T105" s="38"/>
      <c r="U105" s="38"/>
      <c r="V105" s="38"/>
      <c r="W105" s="38"/>
      <c r="X105" s="38"/>
      <c r="Y105" s="38"/>
      <c r="Z105" s="38"/>
    </row>
    <row r="106" spans="1:26" ht="28.5" customHeight="1" x14ac:dyDescent="0.3">
      <c r="A106" s="38"/>
      <c r="B106" s="502"/>
      <c r="C106" s="505"/>
      <c r="D106" s="508"/>
      <c r="E106" s="511"/>
      <c r="F106" s="514"/>
      <c r="G106" s="183">
        <v>5</v>
      </c>
      <c r="H106" s="183"/>
      <c r="I106" s="511"/>
      <c r="J106" s="508"/>
      <c r="K106" s="532"/>
      <c r="L106" s="374"/>
      <c r="M106" s="335"/>
      <c r="N106" s="335"/>
      <c r="O106" s="335"/>
      <c r="P106" s="335"/>
      <c r="Q106" s="38"/>
      <c r="R106" s="38"/>
      <c r="S106" s="38"/>
      <c r="T106" s="38"/>
      <c r="U106" s="38"/>
      <c r="V106" s="38"/>
      <c r="W106" s="38"/>
      <c r="X106" s="38"/>
      <c r="Y106" s="38"/>
      <c r="Z106" s="38"/>
    </row>
    <row r="107" spans="1:26" ht="28.5" customHeight="1" x14ac:dyDescent="0.3">
      <c r="A107" s="38"/>
      <c r="B107" s="502"/>
      <c r="C107" s="505"/>
      <c r="D107" s="508"/>
      <c r="E107" s="511"/>
      <c r="F107" s="514"/>
      <c r="G107" s="183">
        <v>6</v>
      </c>
      <c r="H107" s="183"/>
      <c r="I107" s="511"/>
      <c r="J107" s="508"/>
      <c r="K107" s="532"/>
      <c r="L107" s="374"/>
      <c r="M107" s="335"/>
      <c r="N107" s="335"/>
      <c r="O107" s="335"/>
      <c r="P107" s="335"/>
      <c r="Q107" s="38"/>
      <c r="R107" s="38"/>
      <c r="S107" s="38"/>
      <c r="T107" s="38"/>
      <c r="U107" s="38"/>
      <c r="V107" s="38"/>
      <c r="W107" s="38"/>
      <c r="X107" s="38"/>
      <c r="Y107" s="38"/>
      <c r="Z107" s="38"/>
    </row>
    <row r="108" spans="1:26" ht="28.5" customHeight="1" x14ac:dyDescent="0.3">
      <c r="A108" s="38"/>
      <c r="B108" s="502"/>
      <c r="C108" s="505"/>
      <c r="D108" s="508"/>
      <c r="E108" s="511"/>
      <c r="F108" s="514"/>
      <c r="G108" s="183">
        <v>7</v>
      </c>
      <c r="H108" s="183"/>
      <c r="I108" s="511"/>
      <c r="J108" s="508"/>
      <c r="K108" s="532"/>
      <c r="L108" s="374"/>
      <c r="M108" s="335"/>
      <c r="N108" s="335"/>
      <c r="O108" s="335"/>
      <c r="P108" s="335"/>
      <c r="Q108" s="38"/>
      <c r="R108" s="38"/>
      <c r="S108" s="38"/>
      <c r="T108" s="38"/>
      <c r="U108" s="38"/>
      <c r="V108" s="38"/>
      <c r="W108" s="38"/>
      <c r="X108" s="38"/>
      <c r="Y108" s="38"/>
      <c r="Z108" s="38"/>
    </row>
    <row r="109" spans="1:26" ht="28.5" customHeight="1" x14ac:dyDescent="0.3">
      <c r="A109" s="38"/>
      <c r="B109" s="503"/>
      <c r="C109" s="506"/>
      <c r="D109" s="509"/>
      <c r="E109" s="512"/>
      <c r="F109" s="515"/>
      <c r="G109" s="184">
        <v>8</v>
      </c>
      <c r="H109" s="184"/>
      <c r="I109" s="512"/>
      <c r="J109" s="509"/>
      <c r="K109" s="533"/>
      <c r="L109" s="375"/>
      <c r="M109" s="335"/>
      <c r="N109" s="335"/>
      <c r="O109" s="335"/>
      <c r="P109" s="335"/>
      <c r="Q109" s="38"/>
      <c r="R109" s="38"/>
      <c r="S109" s="38"/>
      <c r="T109" s="38"/>
      <c r="U109" s="38"/>
      <c r="V109" s="38"/>
      <c r="W109" s="38"/>
      <c r="X109" s="38"/>
      <c r="Y109" s="38"/>
      <c r="Z109" s="38"/>
    </row>
    <row r="110" spans="1:26" ht="187.5" customHeight="1" x14ac:dyDescent="0.3">
      <c r="A110" s="38"/>
      <c r="B110" s="501" t="str">
        <f>+LEFT(C110,3)</f>
        <v>8.4</v>
      </c>
      <c r="C110" s="518" t="s">
        <v>186</v>
      </c>
      <c r="D110" s="507" t="s">
        <v>636</v>
      </c>
      <c r="E110" s="510" t="s">
        <v>640</v>
      </c>
      <c r="F110" s="513">
        <v>3</v>
      </c>
      <c r="G110" s="181">
        <v>1</v>
      </c>
      <c r="H110" s="185" t="s">
        <v>180</v>
      </c>
      <c r="I110" s="510" t="s">
        <v>641</v>
      </c>
      <c r="J110" s="516">
        <v>3</v>
      </c>
      <c r="K110" s="531"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73">
        <f>+IF(K110="",75,IF(K110="Deficiencia de control mayor (diseño y ejecución)",80,IF(K110="Deficiencia de control (diseño o ejecución)",100,IF(K110="Oportunidad de mejora",120,140))))</f>
        <v>140</v>
      </c>
      <c r="M110" s="497">
        <v>2.8744999999999998</v>
      </c>
      <c r="N110" s="498">
        <f>+L110+M110</f>
        <v>142.87450000000001</v>
      </c>
      <c r="O110" s="499"/>
      <c r="P110" s="500"/>
      <c r="Q110" s="38"/>
      <c r="R110" s="38"/>
      <c r="S110" s="38"/>
      <c r="T110" s="38"/>
      <c r="U110" s="38"/>
      <c r="V110" s="38"/>
      <c r="W110" s="38"/>
      <c r="X110" s="38"/>
      <c r="Y110" s="38"/>
      <c r="Z110" s="38"/>
    </row>
    <row r="111" spans="1:26" ht="30" customHeight="1" x14ac:dyDescent="0.3">
      <c r="A111" s="38"/>
      <c r="B111" s="502"/>
      <c r="C111" s="505"/>
      <c r="D111" s="508"/>
      <c r="E111" s="511"/>
      <c r="F111" s="514"/>
      <c r="G111" s="183">
        <v>2</v>
      </c>
      <c r="H111" s="183"/>
      <c r="I111" s="511"/>
      <c r="J111" s="508"/>
      <c r="K111" s="532"/>
      <c r="L111" s="374"/>
      <c r="M111" s="335"/>
      <c r="N111" s="335"/>
      <c r="O111" s="335"/>
      <c r="P111" s="335"/>
      <c r="Q111" s="38"/>
      <c r="R111" s="38"/>
      <c r="S111" s="38"/>
      <c r="T111" s="38"/>
      <c r="U111" s="38"/>
      <c r="V111" s="38"/>
      <c r="W111" s="38"/>
      <c r="X111" s="38"/>
      <c r="Y111" s="38"/>
      <c r="Z111" s="38"/>
    </row>
    <row r="112" spans="1:26" ht="30" customHeight="1" x14ac:dyDescent="0.3">
      <c r="A112" s="38"/>
      <c r="B112" s="502"/>
      <c r="C112" s="505"/>
      <c r="D112" s="508"/>
      <c r="E112" s="511"/>
      <c r="F112" s="514"/>
      <c r="G112" s="183">
        <v>3</v>
      </c>
      <c r="H112" s="183"/>
      <c r="I112" s="511"/>
      <c r="J112" s="508"/>
      <c r="K112" s="532"/>
      <c r="L112" s="374"/>
      <c r="M112" s="335"/>
      <c r="N112" s="335"/>
      <c r="O112" s="335"/>
      <c r="P112" s="335"/>
      <c r="Q112" s="38"/>
      <c r="R112" s="38"/>
      <c r="S112" s="38"/>
      <c r="T112" s="38"/>
      <c r="U112" s="38"/>
      <c r="V112" s="38"/>
      <c r="W112" s="38"/>
      <c r="X112" s="38"/>
      <c r="Y112" s="38"/>
      <c r="Z112" s="38"/>
    </row>
    <row r="113" spans="1:26" ht="30" customHeight="1" x14ac:dyDescent="0.3">
      <c r="A113" s="38"/>
      <c r="B113" s="502"/>
      <c r="C113" s="505"/>
      <c r="D113" s="508"/>
      <c r="E113" s="511"/>
      <c r="F113" s="514"/>
      <c r="G113" s="183">
        <v>4</v>
      </c>
      <c r="H113" s="183"/>
      <c r="I113" s="511"/>
      <c r="J113" s="508"/>
      <c r="K113" s="532"/>
      <c r="L113" s="374"/>
      <c r="M113" s="335"/>
      <c r="N113" s="335"/>
      <c r="O113" s="335"/>
      <c r="P113" s="335"/>
      <c r="Q113" s="38"/>
      <c r="R113" s="38"/>
      <c r="S113" s="38"/>
      <c r="T113" s="38"/>
      <c r="U113" s="38"/>
      <c r="V113" s="38"/>
      <c r="W113" s="38"/>
      <c r="X113" s="38"/>
      <c r="Y113" s="38"/>
      <c r="Z113" s="38"/>
    </row>
    <row r="114" spans="1:26" ht="30" customHeight="1" x14ac:dyDescent="0.3">
      <c r="A114" s="38"/>
      <c r="B114" s="502"/>
      <c r="C114" s="505"/>
      <c r="D114" s="508"/>
      <c r="E114" s="511"/>
      <c r="F114" s="514"/>
      <c r="G114" s="183">
        <v>5</v>
      </c>
      <c r="H114" s="183"/>
      <c r="I114" s="511"/>
      <c r="J114" s="508"/>
      <c r="K114" s="532"/>
      <c r="L114" s="374"/>
      <c r="M114" s="335"/>
      <c r="N114" s="335"/>
      <c r="O114" s="335"/>
      <c r="P114" s="335"/>
      <c r="Q114" s="38"/>
      <c r="R114" s="38"/>
      <c r="S114" s="38"/>
      <c r="T114" s="38"/>
      <c r="U114" s="38"/>
      <c r="V114" s="38"/>
      <c r="W114" s="38"/>
      <c r="X114" s="38"/>
      <c r="Y114" s="38"/>
      <c r="Z114" s="38"/>
    </row>
    <row r="115" spans="1:26" ht="30" customHeight="1" x14ac:dyDescent="0.3">
      <c r="A115" s="38"/>
      <c r="B115" s="502"/>
      <c r="C115" s="505"/>
      <c r="D115" s="508"/>
      <c r="E115" s="511"/>
      <c r="F115" s="514"/>
      <c r="G115" s="183">
        <v>6</v>
      </c>
      <c r="H115" s="183"/>
      <c r="I115" s="511"/>
      <c r="J115" s="508"/>
      <c r="K115" s="532"/>
      <c r="L115" s="374"/>
      <c r="M115" s="335"/>
      <c r="N115" s="335"/>
      <c r="O115" s="335"/>
      <c r="P115" s="335"/>
      <c r="Q115" s="38"/>
      <c r="R115" s="38"/>
      <c r="S115" s="38"/>
      <c r="T115" s="38"/>
      <c r="U115" s="38"/>
      <c r="V115" s="38"/>
      <c r="W115" s="38"/>
      <c r="X115" s="38"/>
      <c r="Y115" s="38"/>
      <c r="Z115" s="38"/>
    </row>
    <row r="116" spans="1:26" ht="30" customHeight="1" x14ac:dyDescent="0.3">
      <c r="A116" s="38"/>
      <c r="B116" s="502"/>
      <c r="C116" s="505"/>
      <c r="D116" s="508"/>
      <c r="E116" s="511"/>
      <c r="F116" s="514"/>
      <c r="G116" s="183">
        <v>7</v>
      </c>
      <c r="H116" s="183"/>
      <c r="I116" s="511"/>
      <c r="J116" s="508"/>
      <c r="K116" s="532"/>
      <c r="L116" s="374"/>
      <c r="M116" s="335"/>
      <c r="N116" s="335"/>
      <c r="O116" s="335"/>
      <c r="P116" s="335"/>
      <c r="Q116" s="38"/>
      <c r="R116" s="38"/>
      <c r="S116" s="38"/>
      <c r="T116" s="38"/>
      <c r="U116" s="38"/>
      <c r="V116" s="38"/>
      <c r="W116" s="38"/>
      <c r="X116" s="38"/>
      <c r="Y116" s="38"/>
      <c r="Z116" s="38"/>
    </row>
    <row r="117" spans="1:26" ht="30" customHeight="1" x14ac:dyDescent="0.3">
      <c r="A117" s="38"/>
      <c r="B117" s="503"/>
      <c r="C117" s="506"/>
      <c r="D117" s="509"/>
      <c r="E117" s="512"/>
      <c r="F117" s="515"/>
      <c r="G117" s="184">
        <v>8</v>
      </c>
      <c r="H117" s="184"/>
      <c r="I117" s="512"/>
      <c r="J117" s="509"/>
      <c r="K117" s="533"/>
      <c r="L117" s="375"/>
      <c r="M117" s="335"/>
      <c r="N117" s="335"/>
      <c r="O117" s="335"/>
      <c r="P117" s="335"/>
      <c r="Q117" s="38"/>
      <c r="R117" s="38"/>
      <c r="S117" s="38"/>
      <c r="T117" s="38"/>
      <c r="U117" s="38"/>
      <c r="V117" s="38"/>
      <c r="W117" s="38"/>
      <c r="X117" s="38"/>
      <c r="Y117" s="38"/>
      <c r="Z117" s="38"/>
    </row>
    <row r="118" spans="1:26" ht="22.5" customHeight="1" x14ac:dyDescent="0.3">
      <c r="A118" s="38"/>
      <c r="B118" s="519"/>
      <c r="C118" s="520" t="s">
        <v>480</v>
      </c>
      <c r="D118" s="523" t="s">
        <v>8</v>
      </c>
      <c r="E118" s="525" t="s">
        <v>476</v>
      </c>
      <c r="F118" s="528" t="s">
        <v>477</v>
      </c>
      <c r="G118" s="535" t="s">
        <v>112</v>
      </c>
      <c r="H118" s="536"/>
      <c r="I118" s="537"/>
      <c r="J118" s="530" t="s">
        <v>478</v>
      </c>
      <c r="K118" s="530" t="s">
        <v>128</v>
      </c>
      <c r="L118" s="538"/>
      <c r="M118" s="538"/>
      <c r="N118" s="539"/>
      <c r="O118" s="540"/>
      <c r="P118" s="541"/>
      <c r="Q118" s="38"/>
      <c r="R118" s="38"/>
      <c r="S118" s="38"/>
      <c r="T118" s="38"/>
      <c r="U118" s="38"/>
      <c r="V118" s="38"/>
      <c r="W118" s="38"/>
      <c r="X118" s="38"/>
      <c r="Y118" s="38"/>
      <c r="Z118" s="38"/>
    </row>
    <row r="119" spans="1:26" ht="22.5" customHeight="1" x14ac:dyDescent="0.3">
      <c r="A119" s="38"/>
      <c r="B119" s="371"/>
      <c r="C119" s="521"/>
      <c r="D119" s="521"/>
      <c r="E119" s="526"/>
      <c r="F119" s="526"/>
      <c r="G119" s="534" t="s">
        <v>13</v>
      </c>
      <c r="H119" s="525" t="s">
        <v>15</v>
      </c>
      <c r="I119" s="525" t="s">
        <v>611</v>
      </c>
      <c r="J119" s="521"/>
      <c r="K119" s="521"/>
      <c r="L119" s="335"/>
      <c r="M119" s="335"/>
      <c r="N119" s="335"/>
      <c r="O119" s="335"/>
      <c r="P119" s="335"/>
      <c r="Q119" s="38"/>
      <c r="R119" s="38"/>
      <c r="S119" s="38"/>
      <c r="T119" s="38"/>
      <c r="U119" s="38"/>
      <c r="V119" s="38"/>
      <c r="W119" s="38"/>
      <c r="X119" s="38"/>
      <c r="Y119" s="38"/>
      <c r="Z119" s="38"/>
    </row>
    <row r="120" spans="1:26" ht="148.5" customHeight="1" x14ac:dyDescent="0.3">
      <c r="A120" s="38"/>
      <c r="B120" s="409"/>
      <c r="C120" s="522"/>
      <c r="D120" s="524"/>
      <c r="E120" s="527"/>
      <c r="F120" s="529"/>
      <c r="G120" s="529"/>
      <c r="H120" s="527"/>
      <c r="I120" s="527"/>
      <c r="J120" s="522"/>
      <c r="K120" s="522"/>
      <c r="L120" s="335"/>
      <c r="M120" s="335"/>
      <c r="N120" s="335"/>
      <c r="O120" s="335"/>
      <c r="P120" s="335"/>
      <c r="Q120" s="38"/>
      <c r="R120" s="38"/>
      <c r="S120" s="38"/>
      <c r="T120" s="38"/>
      <c r="U120" s="38"/>
      <c r="V120" s="38"/>
      <c r="W120" s="38"/>
      <c r="X120" s="38"/>
      <c r="Y120" s="38"/>
      <c r="Z120" s="38"/>
    </row>
    <row r="121" spans="1:26" ht="189" customHeight="1" x14ac:dyDescent="0.3">
      <c r="A121" s="38"/>
      <c r="B121" s="501" t="str">
        <f>+LEFT(C121,3)</f>
        <v>9.1</v>
      </c>
      <c r="C121" s="504" t="s">
        <v>187</v>
      </c>
      <c r="D121" s="507" t="s">
        <v>642</v>
      </c>
      <c r="E121" s="510" t="s">
        <v>643</v>
      </c>
      <c r="F121" s="513">
        <v>3</v>
      </c>
      <c r="G121" s="181">
        <v>1</v>
      </c>
      <c r="H121" s="185" t="s">
        <v>644</v>
      </c>
      <c r="I121" s="510" t="s">
        <v>645</v>
      </c>
      <c r="J121" s="516">
        <v>3</v>
      </c>
      <c r="K121" s="531"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73">
        <f>+IF(K121="",75,IF(K121="Deficiencia de control mayor (diseño y ejecución)",80,IF(K121="Deficiencia de control (diseño o ejecución)",100,IF(K121="Oportunidad de mejora",120,140))))</f>
        <v>140</v>
      </c>
      <c r="M121" s="497">
        <v>2.9634999999999998</v>
      </c>
      <c r="N121" s="498">
        <f>+L121+M121</f>
        <v>142.96350000000001</v>
      </c>
      <c r="O121" s="499"/>
      <c r="P121" s="500"/>
      <c r="Q121" s="38"/>
      <c r="R121" s="38"/>
      <c r="S121" s="38"/>
      <c r="T121" s="38"/>
      <c r="U121" s="38"/>
      <c r="V121" s="38"/>
      <c r="W121" s="38"/>
      <c r="X121" s="38"/>
      <c r="Y121" s="38"/>
      <c r="Z121" s="38"/>
    </row>
    <row r="122" spans="1:26" ht="22.5" customHeight="1" x14ac:dyDescent="0.3">
      <c r="A122" s="38"/>
      <c r="B122" s="502"/>
      <c r="C122" s="505"/>
      <c r="D122" s="508"/>
      <c r="E122" s="511"/>
      <c r="F122" s="514"/>
      <c r="G122" s="183">
        <v>2</v>
      </c>
      <c r="H122" s="183"/>
      <c r="I122" s="511"/>
      <c r="J122" s="508"/>
      <c r="K122" s="532"/>
      <c r="L122" s="374"/>
      <c r="M122" s="335"/>
      <c r="N122" s="335"/>
      <c r="O122" s="335"/>
      <c r="P122" s="335"/>
      <c r="Q122" s="38"/>
      <c r="R122" s="38"/>
      <c r="S122" s="38"/>
      <c r="T122" s="38"/>
      <c r="U122" s="38"/>
      <c r="V122" s="38"/>
      <c r="W122" s="38"/>
      <c r="X122" s="38"/>
      <c r="Y122" s="38"/>
      <c r="Z122" s="38"/>
    </row>
    <row r="123" spans="1:26" ht="16.5" customHeight="1" x14ac:dyDescent="0.3">
      <c r="A123" s="38"/>
      <c r="B123" s="502"/>
      <c r="C123" s="505"/>
      <c r="D123" s="508"/>
      <c r="E123" s="511"/>
      <c r="F123" s="514"/>
      <c r="G123" s="183">
        <v>3</v>
      </c>
      <c r="H123" s="183"/>
      <c r="I123" s="511"/>
      <c r="J123" s="508"/>
      <c r="K123" s="532"/>
      <c r="L123" s="374"/>
      <c r="M123" s="335"/>
      <c r="N123" s="335"/>
      <c r="O123" s="335"/>
      <c r="P123" s="335"/>
      <c r="Q123" s="38"/>
      <c r="R123" s="38"/>
      <c r="S123" s="38"/>
      <c r="T123" s="38"/>
      <c r="U123" s="38"/>
      <c r="V123" s="38"/>
      <c r="W123" s="38"/>
      <c r="X123" s="38"/>
      <c r="Y123" s="38"/>
      <c r="Z123" s="38"/>
    </row>
    <row r="124" spans="1:26" ht="22.5" customHeight="1" x14ac:dyDescent="0.3">
      <c r="A124" s="38"/>
      <c r="B124" s="502"/>
      <c r="C124" s="505"/>
      <c r="D124" s="508"/>
      <c r="E124" s="511"/>
      <c r="F124" s="514"/>
      <c r="G124" s="183">
        <v>4</v>
      </c>
      <c r="H124" s="183"/>
      <c r="I124" s="511"/>
      <c r="J124" s="508"/>
      <c r="K124" s="532"/>
      <c r="L124" s="374"/>
      <c r="M124" s="335"/>
      <c r="N124" s="335"/>
      <c r="O124" s="335"/>
      <c r="P124" s="335"/>
      <c r="Q124" s="38"/>
      <c r="R124" s="38"/>
      <c r="S124" s="38"/>
      <c r="T124" s="38"/>
      <c r="U124" s="38"/>
      <c r="V124" s="38"/>
      <c r="W124" s="38"/>
      <c r="X124" s="38"/>
      <c r="Y124" s="38"/>
      <c r="Z124" s="38"/>
    </row>
    <row r="125" spans="1:26" ht="22.5" customHeight="1" x14ac:dyDescent="0.3">
      <c r="A125" s="38"/>
      <c r="B125" s="502"/>
      <c r="C125" s="505"/>
      <c r="D125" s="508"/>
      <c r="E125" s="511"/>
      <c r="F125" s="514"/>
      <c r="G125" s="183">
        <v>5</v>
      </c>
      <c r="H125" s="183"/>
      <c r="I125" s="511"/>
      <c r="J125" s="508"/>
      <c r="K125" s="532"/>
      <c r="L125" s="374"/>
      <c r="M125" s="335"/>
      <c r="N125" s="335"/>
      <c r="O125" s="335"/>
      <c r="P125" s="335"/>
      <c r="Q125" s="38"/>
      <c r="R125" s="38"/>
      <c r="S125" s="38"/>
      <c r="T125" s="38"/>
      <c r="U125" s="38"/>
      <c r="V125" s="38"/>
      <c r="W125" s="38"/>
      <c r="X125" s="38"/>
      <c r="Y125" s="38"/>
      <c r="Z125" s="38"/>
    </row>
    <row r="126" spans="1:26" ht="22.5" customHeight="1" x14ac:dyDescent="0.3">
      <c r="A126" s="38"/>
      <c r="B126" s="502"/>
      <c r="C126" s="505"/>
      <c r="D126" s="508"/>
      <c r="E126" s="511"/>
      <c r="F126" s="514"/>
      <c r="G126" s="183">
        <v>6</v>
      </c>
      <c r="H126" s="183"/>
      <c r="I126" s="511"/>
      <c r="J126" s="508"/>
      <c r="K126" s="532"/>
      <c r="L126" s="374"/>
      <c r="M126" s="335"/>
      <c r="N126" s="335"/>
      <c r="O126" s="335"/>
      <c r="P126" s="335"/>
      <c r="Q126" s="38"/>
      <c r="R126" s="38"/>
      <c r="S126" s="38"/>
      <c r="T126" s="38"/>
      <c r="U126" s="38"/>
      <c r="V126" s="38"/>
      <c r="W126" s="38"/>
      <c r="X126" s="38"/>
      <c r="Y126" s="38"/>
      <c r="Z126" s="38"/>
    </row>
    <row r="127" spans="1:26" ht="22.5" customHeight="1" x14ac:dyDescent="0.3">
      <c r="A127" s="38"/>
      <c r="B127" s="502"/>
      <c r="C127" s="505"/>
      <c r="D127" s="508"/>
      <c r="E127" s="511"/>
      <c r="F127" s="514"/>
      <c r="G127" s="183">
        <v>7</v>
      </c>
      <c r="H127" s="183"/>
      <c r="I127" s="511"/>
      <c r="J127" s="508"/>
      <c r="K127" s="532"/>
      <c r="L127" s="374"/>
      <c r="M127" s="335"/>
      <c r="N127" s="335"/>
      <c r="O127" s="335"/>
      <c r="P127" s="335"/>
      <c r="Q127" s="38"/>
      <c r="R127" s="38"/>
      <c r="S127" s="38"/>
      <c r="T127" s="38"/>
      <c r="U127" s="38"/>
      <c r="V127" s="38"/>
      <c r="W127" s="38"/>
      <c r="X127" s="38"/>
      <c r="Y127" s="38"/>
      <c r="Z127" s="38"/>
    </row>
    <row r="128" spans="1:26" ht="96" customHeight="1" x14ac:dyDescent="0.3">
      <c r="A128" s="38"/>
      <c r="B128" s="503"/>
      <c r="C128" s="506"/>
      <c r="D128" s="509"/>
      <c r="E128" s="512"/>
      <c r="F128" s="515"/>
      <c r="G128" s="184">
        <v>8</v>
      </c>
      <c r="H128" s="184"/>
      <c r="I128" s="512"/>
      <c r="J128" s="509"/>
      <c r="K128" s="533"/>
      <c r="L128" s="375"/>
      <c r="M128" s="335"/>
      <c r="N128" s="335"/>
      <c r="O128" s="335"/>
      <c r="P128" s="335"/>
      <c r="Q128" s="38"/>
      <c r="R128" s="38"/>
      <c r="S128" s="38"/>
      <c r="T128" s="38"/>
      <c r="U128" s="38"/>
      <c r="V128" s="38"/>
      <c r="W128" s="38"/>
      <c r="X128" s="38"/>
      <c r="Y128" s="38"/>
      <c r="Z128" s="38"/>
    </row>
    <row r="129" spans="1:26" ht="190.5" customHeight="1" x14ac:dyDescent="0.3">
      <c r="A129" s="38"/>
      <c r="B129" s="501" t="str">
        <f>+LEFT(C129,3)</f>
        <v>9.2</v>
      </c>
      <c r="C129" s="504" t="s">
        <v>646</v>
      </c>
      <c r="D129" s="507" t="s">
        <v>638</v>
      </c>
      <c r="E129" s="510" t="s">
        <v>647</v>
      </c>
      <c r="F129" s="513">
        <v>3</v>
      </c>
      <c r="G129" s="181">
        <v>1</v>
      </c>
      <c r="H129" s="185" t="s">
        <v>180</v>
      </c>
      <c r="I129" s="510" t="s">
        <v>751</v>
      </c>
      <c r="J129" s="516">
        <v>3</v>
      </c>
      <c r="K129" s="531"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73">
        <f>+IF(K129="",75,IF(K129="Deficiencia de control mayor (diseño y ejecución)",80,IF(K129="Deficiencia de control (diseño o ejecución)",100,IF(K129="Oportunidad de mejora",120,140))))</f>
        <v>140</v>
      </c>
      <c r="M129" s="497">
        <v>3.0125000000000002</v>
      </c>
      <c r="N129" s="498">
        <f>+L129+M129</f>
        <v>143.01249999999999</v>
      </c>
      <c r="O129" s="499"/>
      <c r="P129" s="500"/>
      <c r="Q129" s="38"/>
      <c r="R129" s="38"/>
      <c r="S129" s="38"/>
      <c r="T129" s="38"/>
      <c r="U129" s="38"/>
      <c r="V129" s="38"/>
      <c r="W129" s="38"/>
      <c r="X129" s="38"/>
      <c r="Y129" s="38"/>
      <c r="Z129" s="38"/>
    </row>
    <row r="130" spans="1:26" ht="22.5" customHeight="1" x14ac:dyDescent="0.3">
      <c r="A130" s="38"/>
      <c r="B130" s="502"/>
      <c r="C130" s="505"/>
      <c r="D130" s="508"/>
      <c r="E130" s="511"/>
      <c r="F130" s="514"/>
      <c r="G130" s="183">
        <v>2</v>
      </c>
      <c r="H130" s="183"/>
      <c r="I130" s="511"/>
      <c r="J130" s="508"/>
      <c r="K130" s="532"/>
      <c r="L130" s="374"/>
      <c r="M130" s="335"/>
      <c r="N130" s="335"/>
      <c r="O130" s="335"/>
      <c r="P130" s="335"/>
      <c r="Q130" s="38"/>
      <c r="R130" s="38"/>
      <c r="S130" s="38"/>
      <c r="T130" s="38"/>
      <c r="U130" s="38"/>
      <c r="V130" s="38"/>
      <c r="W130" s="38"/>
      <c r="X130" s="38"/>
      <c r="Y130" s="38"/>
      <c r="Z130" s="38"/>
    </row>
    <row r="131" spans="1:26" ht="22.5" customHeight="1" x14ac:dyDescent="0.3">
      <c r="A131" s="38"/>
      <c r="B131" s="502"/>
      <c r="C131" s="505"/>
      <c r="D131" s="508"/>
      <c r="E131" s="511"/>
      <c r="F131" s="514"/>
      <c r="G131" s="183">
        <v>3</v>
      </c>
      <c r="H131" s="183"/>
      <c r="I131" s="511"/>
      <c r="J131" s="508"/>
      <c r="K131" s="532"/>
      <c r="L131" s="374"/>
      <c r="M131" s="335"/>
      <c r="N131" s="335"/>
      <c r="O131" s="335"/>
      <c r="P131" s="335"/>
      <c r="Q131" s="38"/>
      <c r="R131" s="38"/>
      <c r="S131" s="38"/>
      <c r="T131" s="38"/>
      <c r="U131" s="38"/>
      <c r="V131" s="38"/>
      <c r="W131" s="38"/>
      <c r="X131" s="38"/>
      <c r="Y131" s="38"/>
      <c r="Z131" s="38"/>
    </row>
    <row r="132" spans="1:26" ht="22.5" customHeight="1" x14ac:dyDescent="0.3">
      <c r="A132" s="38"/>
      <c r="B132" s="502"/>
      <c r="C132" s="505"/>
      <c r="D132" s="508"/>
      <c r="E132" s="511"/>
      <c r="F132" s="514"/>
      <c r="G132" s="183">
        <v>4</v>
      </c>
      <c r="H132" s="183"/>
      <c r="I132" s="511"/>
      <c r="J132" s="508"/>
      <c r="K132" s="532"/>
      <c r="L132" s="374"/>
      <c r="M132" s="335"/>
      <c r="N132" s="335"/>
      <c r="O132" s="335"/>
      <c r="P132" s="335"/>
      <c r="Q132" s="38"/>
      <c r="R132" s="38"/>
      <c r="S132" s="38"/>
      <c r="T132" s="38"/>
      <c r="U132" s="38"/>
      <c r="V132" s="38"/>
      <c r="W132" s="38"/>
      <c r="X132" s="38"/>
      <c r="Y132" s="38"/>
      <c r="Z132" s="38"/>
    </row>
    <row r="133" spans="1:26" ht="22.5" customHeight="1" x14ac:dyDescent="0.3">
      <c r="A133" s="38"/>
      <c r="B133" s="502"/>
      <c r="C133" s="505"/>
      <c r="D133" s="508"/>
      <c r="E133" s="511"/>
      <c r="F133" s="514"/>
      <c r="G133" s="183">
        <v>5</v>
      </c>
      <c r="H133" s="183"/>
      <c r="I133" s="511"/>
      <c r="J133" s="508"/>
      <c r="K133" s="532"/>
      <c r="L133" s="374"/>
      <c r="M133" s="335"/>
      <c r="N133" s="335"/>
      <c r="O133" s="335"/>
      <c r="P133" s="335"/>
      <c r="Q133" s="38"/>
      <c r="R133" s="38"/>
      <c r="S133" s="38"/>
      <c r="T133" s="38"/>
      <c r="U133" s="38"/>
      <c r="V133" s="38"/>
      <c r="W133" s="38"/>
      <c r="X133" s="38"/>
      <c r="Y133" s="38"/>
      <c r="Z133" s="38"/>
    </row>
    <row r="134" spans="1:26" ht="22.5" customHeight="1" x14ac:dyDescent="0.3">
      <c r="A134" s="38"/>
      <c r="B134" s="502"/>
      <c r="C134" s="505"/>
      <c r="D134" s="508"/>
      <c r="E134" s="511"/>
      <c r="F134" s="514"/>
      <c r="G134" s="183">
        <v>6</v>
      </c>
      <c r="H134" s="183"/>
      <c r="I134" s="511"/>
      <c r="J134" s="508"/>
      <c r="K134" s="532"/>
      <c r="L134" s="374"/>
      <c r="M134" s="335"/>
      <c r="N134" s="335"/>
      <c r="O134" s="335"/>
      <c r="P134" s="335"/>
      <c r="Q134" s="38"/>
      <c r="R134" s="38"/>
      <c r="S134" s="38"/>
      <c r="T134" s="38"/>
      <c r="U134" s="38"/>
      <c r="V134" s="38"/>
      <c r="W134" s="38"/>
      <c r="X134" s="38"/>
      <c r="Y134" s="38"/>
      <c r="Z134" s="38"/>
    </row>
    <row r="135" spans="1:26" ht="22.5" customHeight="1" x14ac:dyDescent="0.3">
      <c r="A135" s="38"/>
      <c r="B135" s="502"/>
      <c r="C135" s="505"/>
      <c r="D135" s="508"/>
      <c r="E135" s="511"/>
      <c r="F135" s="514"/>
      <c r="G135" s="183">
        <v>7</v>
      </c>
      <c r="H135" s="183"/>
      <c r="I135" s="511"/>
      <c r="J135" s="508"/>
      <c r="K135" s="532"/>
      <c r="L135" s="374"/>
      <c r="M135" s="335"/>
      <c r="N135" s="335"/>
      <c r="O135" s="335"/>
      <c r="P135" s="335"/>
      <c r="Q135" s="38"/>
      <c r="R135" s="38"/>
      <c r="S135" s="38"/>
      <c r="T135" s="38"/>
      <c r="U135" s="38"/>
      <c r="V135" s="38"/>
      <c r="W135" s="38"/>
      <c r="X135" s="38"/>
      <c r="Y135" s="38"/>
      <c r="Z135" s="38"/>
    </row>
    <row r="136" spans="1:26" ht="22.5" customHeight="1" x14ac:dyDescent="0.3">
      <c r="A136" s="38"/>
      <c r="B136" s="503"/>
      <c r="C136" s="506"/>
      <c r="D136" s="509"/>
      <c r="E136" s="512"/>
      <c r="F136" s="515"/>
      <c r="G136" s="184">
        <v>8</v>
      </c>
      <c r="H136" s="184"/>
      <c r="I136" s="512"/>
      <c r="J136" s="509"/>
      <c r="K136" s="533"/>
      <c r="L136" s="375"/>
      <c r="M136" s="335"/>
      <c r="N136" s="335"/>
      <c r="O136" s="335"/>
      <c r="P136" s="335"/>
      <c r="Q136" s="38"/>
      <c r="R136" s="38"/>
      <c r="S136" s="38"/>
      <c r="T136" s="38"/>
      <c r="U136" s="38"/>
      <c r="V136" s="38"/>
      <c r="W136" s="38"/>
      <c r="X136" s="38"/>
      <c r="Y136" s="38"/>
      <c r="Z136" s="38"/>
    </row>
    <row r="137" spans="1:26" ht="209.25" customHeight="1" x14ac:dyDescent="0.3">
      <c r="A137" s="38"/>
      <c r="B137" s="501" t="str">
        <f>+LEFT(C137,3)</f>
        <v>9.3</v>
      </c>
      <c r="C137" s="504" t="s">
        <v>188</v>
      </c>
      <c r="D137" s="517" t="s">
        <v>636</v>
      </c>
      <c r="E137" s="510" t="s">
        <v>648</v>
      </c>
      <c r="F137" s="513">
        <v>3</v>
      </c>
      <c r="G137" s="181">
        <v>1</v>
      </c>
      <c r="H137" s="185" t="s">
        <v>180</v>
      </c>
      <c r="I137" s="510" t="s">
        <v>649</v>
      </c>
      <c r="J137" s="516">
        <v>3</v>
      </c>
      <c r="K137" s="53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73">
        <f>+IF(K137="",75,IF(K137="Deficiencia de control mayor (diseño y ejecución)",80,IF(K137="Deficiencia de control (diseño o ejecución)",100,IF(K137="Oportunidad de mejora",120,140))))</f>
        <v>140</v>
      </c>
      <c r="M137" s="497">
        <v>3.1236000000000002</v>
      </c>
      <c r="N137" s="498">
        <f>+L137+M137</f>
        <v>143.12360000000001</v>
      </c>
      <c r="O137" s="499"/>
      <c r="P137" s="500"/>
      <c r="Q137" s="38"/>
      <c r="R137" s="38"/>
      <c r="S137" s="38"/>
      <c r="T137" s="38"/>
      <c r="U137" s="38"/>
      <c r="V137" s="38"/>
      <c r="W137" s="38"/>
      <c r="X137" s="38"/>
      <c r="Y137" s="38"/>
      <c r="Z137" s="38"/>
    </row>
    <row r="138" spans="1:26" ht="22.5" customHeight="1" x14ac:dyDescent="0.3">
      <c r="A138" s="38"/>
      <c r="B138" s="502"/>
      <c r="C138" s="505"/>
      <c r="D138" s="508"/>
      <c r="E138" s="511"/>
      <c r="F138" s="514"/>
      <c r="G138" s="183">
        <v>2</v>
      </c>
      <c r="H138" s="183"/>
      <c r="I138" s="511"/>
      <c r="J138" s="508"/>
      <c r="K138" s="532"/>
      <c r="L138" s="374"/>
      <c r="M138" s="335"/>
      <c r="N138" s="335"/>
      <c r="O138" s="335"/>
      <c r="P138" s="335"/>
      <c r="Q138" s="38"/>
      <c r="R138" s="38"/>
      <c r="S138" s="38"/>
      <c r="T138" s="38"/>
      <c r="U138" s="38"/>
      <c r="V138" s="38"/>
      <c r="W138" s="38"/>
      <c r="X138" s="38"/>
      <c r="Y138" s="38"/>
      <c r="Z138" s="38"/>
    </row>
    <row r="139" spans="1:26" ht="22.5" customHeight="1" x14ac:dyDescent="0.3">
      <c r="A139" s="38"/>
      <c r="B139" s="502"/>
      <c r="C139" s="505"/>
      <c r="D139" s="508"/>
      <c r="E139" s="511"/>
      <c r="F139" s="514"/>
      <c r="G139" s="183">
        <v>3</v>
      </c>
      <c r="H139" s="183"/>
      <c r="I139" s="511"/>
      <c r="J139" s="508"/>
      <c r="K139" s="532"/>
      <c r="L139" s="374"/>
      <c r="M139" s="335"/>
      <c r="N139" s="335"/>
      <c r="O139" s="335"/>
      <c r="P139" s="335"/>
      <c r="Q139" s="38"/>
      <c r="R139" s="38"/>
      <c r="S139" s="38"/>
      <c r="T139" s="38"/>
      <c r="U139" s="38"/>
      <c r="V139" s="38"/>
      <c r="W139" s="38"/>
      <c r="X139" s="38"/>
      <c r="Y139" s="38"/>
      <c r="Z139" s="38"/>
    </row>
    <row r="140" spans="1:26" ht="22.5" customHeight="1" x14ac:dyDescent="0.3">
      <c r="A140" s="38"/>
      <c r="B140" s="502"/>
      <c r="C140" s="505"/>
      <c r="D140" s="508"/>
      <c r="E140" s="511"/>
      <c r="F140" s="514"/>
      <c r="G140" s="183">
        <v>4</v>
      </c>
      <c r="H140" s="183"/>
      <c r="I140" s="511"/>
      <c r="J140" s="508"/>
      <c r="K140" s="532"/>
      <c r="L140" s="374"/>
      <c r="M140" s="335"/>
      <c r="N140" s="335"/>
      <c r="O140" s="335"/>
      <c r="P140" s="335"/>
      <c r="Q140" s="38"/>
      <c r="R140" s="38"/>
      <c r="S140" s="38"/>
      <c r="T140" s="38"/>
      <c r="U140" s="38"/>
      <c r="V140" s="38"/>
      <c r="W140" s="38"/>
      <c r="X140" s="38"/>
      <c r="Y140" s="38"/>
      <c r="Z140" s="38"/>
    </row>
    <row r="141" spans="1:26" ht="22.5" customHeight="1" x14ac:dyDescent="0.3">
      <c r="A141" s="38"/>
      <c r="B141" s="502"/>
      <c r="C141" s="505"/>
      <c r="D141" s="508"/>
      <c r="E141" s="511"/>
      <c r="F141" s="514"/>
      <c r="G141" s="183">
        <v>5</v>
      </c>
      <c r="H141" s="183"/>
      <c r="I141" s="511"/>
      <c r="J141" s="508"/>
      <c r="K141" s="532"/>
      <c r="L141" s="374"/>
      <c r="M141" s="335"/>
      <c r="N141" s="335"/>
      <c r="O141" s="335"/>
      <c r="P141" s="335"/>
      <c r="Q141" s="38"/>
      <c r="R141" s="38"/>
      <c r="S141" s="38"/>
      <c r="T141" s="38"/>
      <c r="U141" s="38"/>
      <c r="V141" s="38"/>
      <c r="W141" s="38"/>
      <c r="X141" s="38"/>
      <c r="Y141" s="38"/>
      <c r="Z141" s="38"/>
    </row>
    <row r="142" spans="1:26" ht="22.5" customHeight="1" x14ac:dyDescent="0.3">
      <c r="A142" s="38"/>
      <c r="B142" s="502"/>
      <c r="C142" s="505"/>
      <c r="D142" s="508"/>
      <c r="E142" s="511"/>
      <c r="F142" s="514"/>
      <c r="G142" s="183">
        <v>6</v>
      </c>
      <c r="H142" s="183"/>
      <c r="I142" s="511"/>
      <c r="J142" s="508"/>
      <c r="K142" s="532"/>
      <c r="L142" s="374"/>
      <c r="M142" s="335"/>
      <c r="N142" s="335"/>
      <c r="O142" s="335"/>
      <c r="P142" s="335"/>
      <c r="Q142" s="38"/>
      <c r="R142" s="38"/>
      <c r="S142" s="38"/>
      <c r="T142" s="38"/>
      <c r="U142" s="38"/>
      <c r="V142" s="38"/>
      <c r="W142" s="38"/>
      <c r="X142" s="38"/>
      <c r="Y142" s="38"/>
      <c r="Z142" s="38"/>
    </row>
    <row r="143" spans="1:26" ht="22.5" customHeight="1" x14ac:dyDescent="0.3">
      <c r="A143" s="38"/>
      <c r="B143" s="502"/>
      <c r="C143" s="505"/>
      <c r="D143" s="508"/>
      <c r="E143" s="511"/>
      <c r="F143" s="514"/>
      <c r="G143" s="183">
        <v>7</v>
      </c>
      <c r="H143" s="183"/>
      <c r="I143" s="511"/>
      <c r="J143" s="508"/>
      <c r="K143" s="532"/>
      <c r="L143" s="374"/>
      <c r="M143" s="335"/>
      <c r="N143" s="335"/>
      <c r="O143" s="335"/>
      <c r="P143" s="335"/>
      <c r="Q143" s="38"/>
      <c r="R143" s="38"/>
      <c r="S143" s="38"/>
      <c r="T143" s="38"/>
      <c r="U143" s="38"/>
      <c r="V143" s="38"/>
      <c r="W143" s="38"/>
      <c r="X143" s="38"/>
      <c r="Y143" s="38"/>
      <c r="Z143" s="38"/>
    </row>
    <row r="144" spans="1:26" ht="117" customHeight="1" x14ac:dyDescent="0.3">
      <c r="A144" s="38"/>
      <c r="B144" s="503"/>
      <c r="C144" s="506"/>
      <c r="D144" s="509"/>
      <c r="E144" s="512"/>
      <c r="F144" s="515"/>
      <c r="G144" s="184">
        <v>8</v>
      </c>
      <c r="H144" s="184"/>
      <c r="I144" s="512"/>
      <c r="J144" s="509"/>
      <c r="K144" s="533"/>
      <c r="L144" s="375"/>
      <c r="M144" s="335"/>
      <c r="N144" s="335"/>
      <c r="O144" s="335"/>
      <c r="P144" s="335"/>
      <c r="Q144" s="38"/>
      <c r="R144" s="38"/>
      <c r="S144" s="38"/>
      <c r="T144" s="38"/>
      <c r="U144" s="38"/>
      <c r="V144" s="38"/>
      <c r="W144" s="38"/>
      <c r="X144" s="38"/>
      <c r="Y144" s="38"/>
      <c r="Z144" s="38"/>
    </row>
    <row r="145" spans="1:26" ht="207" customHeight="1" x14ac:dyDescent="0.3">
      <c r="A145" s="38"/>
      <c r="B145" s="501" t="str">
        <f>+LEFT(C145,3)</f>
        <v>9.4</v>
      </c>
      <c r="C145" s="504" t="s">
        <v>650</v>
      </c>
      <c r="D145" s="517" t="s">
        <v>638</v>
      </c>
      <c r="E145" s="510" t="s">
        <v>504</v>
      </c>
      <c r="F145" s="513">
        <v>3</v>
      </c>
      <c r="G145" s="181">
        <v>1</v>
      </c>
      <c r="H145" s="185" t="s">
        <v>651</v>
      </c>
      <c r="I145" s="510" t="s">
        <v>505</v>
      </c>
      <c r="J145" s="516">
        <v>3</v>
      </c>
      <c r="K145" s="531"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73">
        <f>+IF(K145="",75,IF(K145="Deficiencia de control mayor (diseño y ejecución)",80,IF(K145="Deficiencia de control (diseño o ejecución)",100,IF(K145="Oportunidad de mejora",120,140))))</f>
        <v>140</v>
      </c>
      <c r="M145" s="497">
        <v>3.2456</v>
      </c>
      <c r="N145" s="498">
        <f>+L145+M145</f>
        <v>143.2456</v>
      </c>
      <c r="O145" s="499"/>
      <c r="P145" s="500"/>
      <c r="Q145" s="38"/>
      <c r="R145" s="38"/>
      <c r="S145" s="38"/>
      <c r="T145" s="38"/>
      <c r="U145" s="38"/>
      <c r="V145" s="38"/>
      <c r="W145" s="38"/>
      <c r="X145" s="38"/>
      <c r="Y145" s="38"/>
      <c r="Z145" s="38"/>
    </row>
    <row r="146" spans="1:26" ht="22.5" customHeight="1" x14ac:dyDescent="0.3">
      <c r="A146" s="38"/>
      <c r="B146" s="502"/>
      <c r="C146" s="505"/>
      <c r="D146" s="508"/>
      <c r="E146" s="511"/>
      <c r="F146" s="514"/>
      <c r="G146" s="183">
        <v>2</v>
      </c>
      <c r="H146" s="183"/>
      <c r="I146" s="511"/>
      <c r="J146" s="508"/>
      <c r="K146" s="532"/>
      <c r="L146" s="374"/>
      <c r="M146" s="335"/>
      <c r="N146" s="335"/>
      <c r="O146" s="335"/>
      <c r="P146" s="335"/>
      <c r="Q146" s="38"/>
      <c r="R146" s="38"/>
      <c r="S146" s="38"/>
      <c r="T146" s="38"/>
      <c r="U146" s="38"/>
      <c r="V146" s="38"/>
      <c r="W146" s="38"/>
      <c r="X146" s="38"/>
      <c r="Y146" s="38"/>
      <c r="Z146" s="38"/>
    </row>
    <row r="147" spans="1:26" ht="22.5" customHeight="1" x14ac:dyDescent="0.3">
      <c r="A147" s="38"/>
      <c r="B147" s="502"/>
      <c r="C147" s="505"/>
      <c r="D147" s="508"/>
      <c r="E147" s="511"/>
      <c r="F147" s="514"/>
      <c r="G147" s="183">
        <v>3</v>
      </c>
      <c r="H147" s="183"/>
      <c r="I147" s="511"/>
      <c r="J147" s="508"/>
      <c r="K147" s="532"/>
      <c r="L147" s="374"/>
      <c r="M147" s="335"/>
      <c r="N147" s="335"/>
      <c r="O147" s="335"/>
      <c r="P147" s="335"/>
      <c r="Q147" s="38"/>
      <c r="R147" s="38"/>
      <c r="S147" s="38"/>
      <c r="T147" s="38"/>
      <c r="U147" s="38"/>
      <c r="V147" s="38"/>
      <c r="W147" s="38"/>
      <c r="X147" s="38"/>
      <c r="Y147" s="38"/>
      <c r="Z147" s="38"/>
    </row>
    <row r="148" spans="1:26" ht="22.5" customHeight="1" x14ac:dyDescent="0.3">
      <c r="A148" s="38"/>
      <c r="B148" s="502"/>
      <c r="C148" s="505"/>
      <c r="D148" s="508"/>
      <c r="E148" s="511"/>
      <c r="F148" s="514"/>
      <c r="G148" s="183">
        <v>4</v>
      </c>
      <c r="H148" s="183"/>
      <c r="I148" s="511"/>
      <c r="J148" s="508"/>
      <c r="K148" s="532"/>
      <c r="L148" s="374"/>
      <c r="M148" s="335"/>
      <c r="N148" s="335"/>
      <c r="O148" s="335"/>
      <c r="P148" s="335"/>
      <c r="Q148" s="38"/>
      <c r="R148" s="38"/>
      <c r="S148" s="38"/>
      <c r="T148" s="38"/>
      <c r="U148" s="38"/>
      <c r="V148" s="38"/>
      <c r="W148" s="38"/>
      <c r="X148" s="38"/>
      <c r="Y148" s="38"/>
      <c r="Z148" s="38"/>
    </row>
    <row r="149" spans="1:26" ht="22.5" customHeight="1" x14ac:dyDescent="0.3">
      <c r="A149" s="38"/>
      <c r="B149" s="502"/>
      <c r="C149" s="505"/>
      <c r="D149" s="508"/>
      <c r="E149" s="511"/>
      <c r="F149" s="514"/>
      <c r="G149" s="183">
        <v>5</v>
      </c>
      <c r="H149" s="183"/>
      <c r="I149" s="511"/>
      <c r="J149" s="508"/>
      <c r="K149" s="532"/>
      <c r="L149" s="374"/>
      <c r="M149" s="335"/>
      <c r="N149" s="335"/>
      <c r="O149" s="335"/>
      <c r="P149" s="335"/>
      <c r="Q149" s="38"/>
      <c r="R149" s="38"/>
      <c r="S149" s="38"/>
      <c r="T149" s="38"/>
      <c r="U149" s="38"/>
      <c r="V149" s="38"/>
      <c r="W149" s="38"/>
      <c r="X149" s="38"/>
      <c r="Y149" s="38"/>
      <c r="Z149" s="38"/>
    </row>
    <row r="150" spans="1:26" ht="22.5" customHeight="1" x14ac:dyDescent="0.3">
      <c r="A150" s="38"/>
      <c r="B150" s="502"/>
      <c r="C150" s="505"/>
      <c r="D150" s="508"/>
      <c r="E150" s="511"/>
      <c r="F150" s="514"/>
      <c r="G150" s="183">
        <v>6</v>
      </c>
      <c r="H150" s="183"/>
      <c r="I150" s="511"/>
      <c r="J150" s="508"/>
      <c r="K150" s="532"/>
      <c r="L150" s="374"/>
      <c r="M150" s="335"/>
      <c r="N150" s="335"/>
      <c r="O150" s="335"/>
      <c r="P150" s="335"/>
      <c r="Q150" s="38"/>
      <c r="R150" s="38"/>
      <c r="S150" s="38"/>
      <c r="T150" s="38"/>
      <c r="U150" s="38"/>
      <c r="V150" s="38"/>
      <c r="W150" s="38"/>
      <c r="X150" s="38"/>
      <c r="Y150" s="38"/>
      <c r="Z150" s="38"/>
    </row>
    <row r="151" spans="1:26" ht="22.5" customHeight="1" x14ac:dyDescent="0.3">
      <c r="A151" s="38"/>
      <c r="B151" s="502"/>
      <c r="C151" s="505"/>
      <c r="D151" s="508"/>
      <c r="E151" s="511"/>
      <c r="F151" s="514"/>
      <c r="G151" s="183">
        <v>7</v>
      </c>
      <c r="H151" s="183"/>
      <c r="I151" s="511"/>
      <c r="J151" s="508"/>
      <c r="K151" s="532"/>
      <c r="L151" s="374"/>
      <c r="M151" s="335"/>
      <c r="N151" s="335"/>
      <c r="O151" s="335"/>
      <c r="P151" s="335"/>
      <c r="Q151" s="38"/>
      <c r="R151" s="38"/>
      <c r="S151" s="38"/>
      <c r="T151" s="38"/>
      <c r="U151" s="38"/>
      <c r="V151" s="38"/>
      <c r="W151" s="38"/>
      <c r="X151" s="38"/>
      <c r="Y151" s="38"/>
      <c r="Z151" s="38"/>
    </row>
    <row r="152" spans="1:26" ht="141.75" customHeight="1" x14ac:dyDescent="0.3">
      <c r="A152" s="38"/>
      <c r="B152" s="503"/>
      <c r="C152" s="506"/>
      <c r="D152" s="509"/>
      <c r="E152" s="512"/>
      <c r="F152" s="515"/>
      <c r="G152" s="184">
        <v>8</v>
      </c>
      <c r="H152" s="184"/>
      <c r="I152" s="512"/>
      <c r="J152" s="509"/>
      <c r="K152" s="533"/>
      <c r="L152" s="375"/>
      <c r="M152" s="335"/>
      <c r="N152" s="335"/>
      <c r="O152" s="335"/>
      <c r="P152" s="335"/>
      <c r="Q152" s="38"/>
      <c r="R152" s="38"/>
      <c r="S152" s="38"/>
      <c r="T152" s="38"/>
      <c r="U152" s="38"/>
      <c r="V152" s="38"/>
      <c r="W152" s="38"/>
      <c r="X152" s="38"/>
      <c r="Y152" s="38"/>
      <c r="Z152" s="38"/>
    </row>
    <row r="153" spans="1:26" ht="233.25" customHeight="1" x14ac:dyDescent="0.3">
      <c r="A153" s="38"/>
      <c r="B153" s="501" t="str">
        <f>+LEFT(C153,3)</f>
        <v>9.5</v>
      </c>
      <c r="C153" s="504" t="s">
        <v>189</v>
      </c>
      <c r="D153" s="517" t="s">
        <v>652</v>
      </c>
      <c r="E153" s="510" t="s">
        <v>653</v>
      </c>
      <c r="F153" s="542">
        <v>3</v>
      </c>
      <c r="G153" s="181">
        <v>1</v>
      </c>
      <c r="H153" s="185" t="s">
        <v>428</v>
      </c>
      <c r="I153" s="510" t="s">
        <v>429</v>
      </c>
      <c r="J153" s="542">
        <v>3</v>
      </c>
      <c r="K153" s="531"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73">
        <f>+IF(K153="",75,IF(K153="Deficiencia de control mayor (diseño y ejecución)",80,IF(K153="Deficiencia de control (diseño o ejecución)",100,IF(K153="Oportunidad de mejora",120,140))))</f>
        <v>140</v>
      </c>
      <c r="M153" s="497">
        <v>3.3654000000000002</v>
      </c>
      <c r="N153" s="498">
        <f>+L153+M153</f>
        <v>143.36539999999999</v>
      </c>
      <c r="O153" s="499"/>
      <c r="P153" s="500"/>
      <c r="Q153" s="38"/>
      <c r="R153" s="38"/>
      <c r="S153" s="38"/>
      <c r="T153" s="38"/>
      <c r="U153" s="38"/>
      <c r="V153" s="38"/>
      <c r="W153" s="38"/>
      <c r="X153" s="38"/>
      <c r="Y153" s="38"/>
      <c r="Z153" s="38"/>
    </row>
    <row r="154" spans="1:26" ht="22.5" customHeight="1" x14ac:dyDescent="0.3">
      <c r="A154" s="38"/>
      <c r="B154" s="502"/>
      <c r="C154" s="505"/>
      <c r="D154" s="508"/>
      <c r="E154" s="511"/>
      <c r="F154" s="543"/>
      <c r="G154" s="183">
        <v>2</v>
      </c>
      <c r="H154" s="183"/>
      <c r="I154" s="511"/>
      <c r="J154" s="545"/>
      <c r="K154" s="532"/>
      <c r="L154" s="374"/>
      <c r="M154" s="335"/>
      <c r="N154" s="335"/>
      <c r="O154" s="335"/>
      <c r="P154" s="335"/>
      <c r="Q154" s="38"/>
      <c r="R154" s="38"/>
      <c r="S154" s="38"/>
      <c r="T154" s="38"/>
      <c r="U154" s="38"/>
      <c r="V154" s="38"/>
      <c r="W154" s="38"/>
      <c r="X154" s="38"/>
      <c r="Y154" s="38"/>
      <c r="Z154" s="38"/>
    </row>
    <row r="155" spans="1:26" ht="22.5" customHeight="1" x14ac:dyDescent="0.3">
      <c r="A155" s="38"/>
      <c r="B155" s="502"/>
      <c r="C155" s="505"/>
      <c r="D155" s="508"/>
      <c r="E155" s="511"/>
      <c r="F155" s="543"/>
      <c r="G155" s="183">
        <v>3</v>
      </c>
      <c r="H155" s="183"/>
      <c r="I155" s="511"/>
      <c r="J155" s="545"/>
      <c r="K155" s="532"/>
      <c r="L155" s="374"/>
      <c r="M155" s="335"/>
      <c r="N155" s="335"/>
      <c r="O155" s="335"/>
      <c r="P155" s="335"/>
      <c r="Q155" s="38"/>
      <c r="R155" s="38"/>
      <c r="S155" s="38"/>
      <c r="T155" s="38"/>
      <c r="U155" s="38"/>
      <c r="V155" s="38"/>
      <c r="W155" s="38"/>
      <c r="X155" s="38"/>
      <c r="Y155" s="38"/>
      <c r="Z155" s="38"/>
    </row>
    <row r="156" spans="1:26" ht="22.5" customHeight="1" x14ac:dyDescent="0.3">
      <c r="A156" s="38"/>
      <c r="B156" s="502"/>
      <c r="C156" s="505"/>
      <c r="D156" s="508"/>
      <c r="E156" s="511"/>
      <c r="F156" s="543"/>
      <c r="G156" s="183">
        <v>4</v>
      </c>
      <c r="H156" s="183"/>
      <c r="I156" s="511"/>
      <c r="J156" s="545"/>
      <c r="K156" s="532"/>
      <c r="L156" s="374"/>
      <c r="M156" s="335"/>
      <c r="N156" s="335"/>
      <c r="O156" s="335"/>
      <c r="P156" s="335"/>
      <c r="Q156" s="38"/>
      <c r="R156" s="38"/>
      <c r="S156" s="38"/>
      <c r="T156" s="38"/>
      <c r="U156" s="38"/>
      <c r="V156" s="38"/>
      <c r="W156" s="38"/>
      <c r="X156" s="38"/>
      <c r="Y156" s="38"/>
      <c r="Z156" s="38"/>
    </row>
    <row r="157" spans="1:26" ht="22.5" customHeight="1" x14ac:dyDescent="0.3">
      <c r="A157" s="38"/>
      <c r="B157" s="502"/>
      <c r="C157" s="505"/>
      <c r="D157" s="508"/>
      <c r="E157" s="511"/>
      <c r="F157" s="543"/>
      <c r="G157" s="183">
        <v>5</v>
      </c>
      <c r="H157" s="183"/>
      <c r="I157" s="511"/>
      <c r="J157" s="545"/>
      <c r="K157" s="532"/>
      <c r="L157" s="374"/>
      <c r="M157" s="335"/>
      <c r="N157" s="335"/>
      <c r="O157" s="335"/>
      <c r="P157" s="335"/>
      <c r="Q157" s="38"/>
      <c r="R157" s="38"/>
      <c r="S157" s="38"/>
      <c r="T157" s="38"/>
      <c r="U157" s="38"/>
      <c r="V157" s="38"/>
      <c r="W157" s="38"/>
      <c r="X157" s="38"/>
      <c r="Y157" s="38"/>
      <c r="Z157" s="38"/>
    </row>
    <row r="158" spans="1:26" ht="22.5" customHeight="1" x14ac:dyDescent="0.3">
      <c r="A158" s="38"/>
      <c r="B158" s="502"/>
      <c r="C158" s="505"/>
      <c r="D158" s="508"/>
      <c r="E158" s="511"/>
      <c r="F158" s="543"/>
      <c r="G158" s="183">
        <v>6</v>
      </c>
      <c r="H158" s="183"/>
      <c r="I158" s="511"/>
      <c r="J158" s="545"/>
      <c r="K158" s="532"/>
      <c r="L158" s="374"/>
      <c r="M158" s="335"/>
      <c r="N158" s="335"/>
      <c r="O158" s="335"/>
      <c r="P158" s="335"/>
      <c r="Q158" s="38"/>
      <c r="R158" s="38"/>
      <c r="S158" s="38"/>
      <c r="T158" s="38"/>
      <c r="U158" s="38"/>
      <c r="V158" s="38"/>
      <c r="W158" s="38"/>
      <c r="X158" s="38"/>
      <c r="Y158" s="38"/>
      <c r="Z158" s="38"/>
    </row>
    <row r="159" spans="1:26" ht="22.5" customHeight="1" x14ac:dyDescent="0.3">
      <c r="A159" s="38"/>
      <c r="B159" s="502"/>
      <c r="C159" s="505"/>
      <c r="D159" s="508"/>
      <c r="E159" s="511"/>
      <c r="F159" s="543"/>
      <c r="G159" s="183">
        <v>7</v>
      </c>
      <c r="H159" s="183"/>
      <c r="I159" s="511"/>
      <c r="J159" s="545"/>
      <c r="K159" s="532"/>
      <c r="L159" s="374"/>
      <c r="M159" s="335"/>
      <c r="N159" s="335"/>
      <c r="O159" s="335"/>
      <c r="P159" s="335"/>
      <c r="Q159" s="38"/>
      <c r="R159" s="38"/>
      <c r="S159" s="38"/>
      <c r="T159" s="38"/>
      <c r="U159" s="38"/>
      <c r="V159" s="38"/>
      <c r="W159" s="38"/>
      <c r="X159" s="38"/>
      <c r="Y159" s="38"/>
      <c r="Z159" s="38"/>
    </row>
    <row r="160" spans="1:26" ht="22.5" customHeight="1" x14ac:dyDescent="0.3">
      <c r="A160" s="38"/>
      <c r="B160" s="503"/>
      <c r="C160" s="506"/>
      <c r="D160" s="509"/>
      <c r="E160" s="512"/>
      <c r="F160" s="544"/>
      <c r="G160" s="184">
        <v>8</v>
      </c>
      <c r="H160" s="184"/>
      <c r="I160" s="512"/>
      <c r="J160" s="546"/>
      <c r="K160" s="533"/>
      <c r="L160" s="375"/>
      <c r="M160" s="335"/>
      <c r="N160" s="335"/>
      <c r="O160" s="335"/>
      <c r="P160" s="335"/>
      <c r="Q160" s="38"/>
      <c r="R160" s="38"/>
      <c r="S160" s="38"/>
      <c r="T160" s="38"/>
      <c r="U160" s="38"/>
      <c r="V160" s="38"/>
      <c r="W160" s="38"/>
      <c r="X160" s="38"/>
      <c r="Y160" s="38"/>
      <c r="Z160" s="38"/>
    </row>
    <row r="161" spans="1:26" ht="22.5" customHeight="1" x14ac:dyDescent="0.3">
      <c r="A161" s="38"/>
      <c r="B161" s="38"/>
      <c r="C161" s="134"/>
      <c r="D161" s="134"/>
      <c r="E161" s="155"/>
      <c r="F161" s="155"/>
      <c r="G161" s="155"/>
      <c r="H161" s="155"/>
      <c r="I161" s="155"/>
      <c r="J161" s="134"/>
      <c r="K161" s="134"/>
      <c r="L161" s="47"/>
      <c r="M161" s="47"/>
      <c r="N161" s="48"/>
      <c r="O161" s="49"/>
      <c r="P161" s="50"/>
      <c r="Q161" s="38"/>
      <c r="R161" s="38"/>
      <c r="S161" s="38"/>
      <c r="T161" s="38"/>
      <c r="U161" s="38"/>
      <c r="V161" s="38"/>
      <c r="W161" s="38"/>
      <c r="X161" s="38"/>
      <c r="Y161" s="38"/>
      <c r="Z161" s="38"/>
    </row>
    <row r="162" spans="1:26" ht="22.5" customHeight="1" x14ac:dyDescent="0.3">
      <c r="A162" s="38"/>
      <c r="B162" s="38"/>
      <c r="C162" s="134"/>
      <c r="D162" s="134"/>
      <c r="E162" s="155"/>
      <c r="F162" s="155"/>
      <c r="G162" s="155"/>
      <c r="H162" s="155"/>
      <c r="I162" s="155"/>
      <c r="J162" s="134"/>
      <c r="K162" s="134"/>
      <c r="L162" s="47"/>
      <c r="M162" s="47"/>
      <c r="N162" s="48"/>
      <c r="O162" s="49"/>
      <c r="P162" s="50"/>
      <c r="Q162" s="38"/>
      <c r="R162" s="38"/>
      <c r="S162" s="38"/>
      <c r="T162" s="38"/>
      <c r="U162" s="38"/>
      <c r="V162" s="38"/>
      <c r="W162" s="38"/>
      <c r="X162" s="38"/>
      <c r="Y162" s="38"/>
      <c r="Z162" s="38"/>
    </row>
    <row r="163" spans="1:26" ht="22.5" customHeight="1" x14ac:dyDescent="0.3">
      <c r="A163" s="38"/>
      <c r="B163" s="38"/>
      <c r="C163" s="134"/>
      <c r="D163" s="134"/>
      <c r="E163" s="155"/>
      <c r="F163" s="155"/>
      <c r="G163" s="155"/>
      <c r="H163" s="155"/>
      <c r="I163" s="155"/>
      <c r="J163" s="38"/>
      <c r="K163" s="38"/>
      <c r="L163" s="47"/>
      <c r="M163" s="47"/>
      <c r="N163" s="48"/>
      <c r="O163" s="49"/>
      <c r="P163" s="50"/>
      <c r="Q163" s="38"/>
      <c r="R163" s="38"/>
      <c r="S163" s="38"/>
      <c r="T163" s="38"/>
      <c r="U163" s="38"/>
      <c r="V163" s="38"/>
      <c r="W163" s="38"/>
      <c r="X163" s="38"/>
      <c r="Y163" s="38"/>
      <c r="Z163" s="38"/>
    </row>
    <row r="164" spans="1:26" ht="22.5" customHeight="1" x14ac:dyDescent="0.3">
      <c r="A164" s="38"/>
      <c r="B164" s="38"/>
      <c r="C164" s="134"/>
      <c r="D164" s="134"/>
      <c r="E164" s="155"/>
      <c r="F164" s="155"/>
      <c r="G164" s="155"/>
      <c r="H164" s="155"/>
      <c r="I164" s="155"/>
      <c r="J164" s="38"/>
      <c r="K164" s="38"/>
      <c r="L164" s="47"/>
      <c r="M164" s="47"/>
      <c r="N164" s="48"/>
      <c r="O164" s="49"/>
      <c r="P164" s="50"/>
      <c r="Q164" s="38"/>
      <c r="R164" s="38"/>
      <c r="S164" s="38"/>
      <c r="T164" s="38"/>
      <c r="U164" s="38"/>
      <c r="V164" s="38"/>
      <c r="W164" s="38"/>
      <c r="X164" s="38"/>
      <c r="Y164" s="38"/>
      <c r="Z164" s="38"/>
    </row>
    <row r="165" spans="1:26" ht="22.5" customHeight="1" x14ac:dyDescent="0.3">
      <c r="A165" s="38"/>
      <c r="B165" s="38"/>
      <c r="C165" s="134"/>
      <c r="D165" s="134"/>
      <c r="E165" s="155"/>
      <c r="F165" s="155"/>
      <c r="G165" s="155"/>
      <c r="H165" s="155"/>
      <c r="I165" s="155"/>
      <c r="J165" s="38"/>
      <c r="K165" s="38"/>
      <c r="L165" s="47"/>
      <c r="M165" s="47"/>
      <c r="N165" s="48"/>
      <c r="O165" s="49"/>
      <c r="P165" s="50"/>
      <c r="Q165" s="38"/>
      <c r="R165" s="38"/>
      <c r="S165" s="38"/>
      <c r="T165" s="38"/>
      <c r="U165" s="38"/>
      <c r="V165" s="38"/>
      <c r="W165" s="38"/>
      <c r="X165" s="38"/>
      <c r="Y165" s="38"/>
      <c r="Z165" s="38"/>
    </row>
    <row r="166" spans="1:26" ht="22.5" customHeight="1" x14ac:dyDescent="0.3">
      <c r="A166" s="38"/>
      <c r="B166" s="38"/>
      <c r="C166" s="134"/>
      <c r="D166" s="134"/>
      <c r="E166" s="155"/>
      <c r="F166" s="155"/>
      <c r="G166" s="155"/>
      <c r="H166" s="155"/>
      <c r="I166" s="155"/>
      <c r="J166" s="38"/>
      <c r="K166" s="38"/>
      <c r="L166" s="47"/>
      <c r="M166" s="47"/>
      <c r="N166" s="48"/>
      <c r="O166" s="49"/>
      <c r="P166" s="50"/>
      <c r="Q166" s="38"/>
      <c r="R166" s="38"/>
      <c r="S166" s="38"/>
      <c r="T166" s="38"/>
      <c r="U166" s="38"/>
      <c r="V166" s="38"/>
      <c r="W166" s="38"/>
      <c r="X166" s="38"/>
      <c r="Y166" s="38"/>
      <c r="Z166" s="38"/>
    </row>
    <row r="167" spans="1:26" ht="22.5" customHeight="1" x14ac:dyDescent="0.3">
      <c r="A167" s="38"/>
      <c r="B167" s="38"/>
      <c r="C167" s="134"/>
      <c r="D167" s="134"/>
      <c r="E167" s="155"/>
      <c r="F167" s="155"/>
      <c r="G167" s="155"/>
      <c r="H167" s="155"/>
      <c r="I167" s="155"/>
      <c r="J167" s="38"/>
      <c r="K167" s="38"/>
      <c r="L167" s="47"/>
      <c r="M167" s="47"/>
      <c r="N167" s="48"/>
      <c r="O167" s="49"/>
      <c r="P167" s="50"/>
      <c r="Q167" s="38"/>
      <c r="R167" s="38"/>
      <c r="S167" s="38"/>
      <c r="T167" s="38"/>
      <c r="U167" s="38"/>
      <c r="V167" s="38"/>
      <c r="W167" s="38"/>
      <c r="X167" s="38"/>
      <c r="Y167" s="38"/>
      <c r="Z167" s="38"/>
    </row>
    <row r="168" spans="1:26" ht="22.5" customHeight="1" x14ac:dyDescent="0.3">
      <c r="A168" s="38"/>
      <c r="B168" s="38"/>
      <c r="C168" s="134"/>
      <c r="D168" s="134"/>
      <c r="E168" s="155"/>
      <c r="F168" s="155"/>
      <c r="G168" s="155"/>
      <c r="H168" s="155"/>
      <c r="I168" s="155"/>
      <c r="J168" s="38"/>
      <c r="K168" s="38"/>
      <c r="L168" s="47"/>
      <c r="M168" s="47"/>
      <c r="N168" s="48"/>
      <c r="O168" s="49"/>
      <c r="P168" s="50"/>
      <c r="Q168" s="38"/>
      <c r="R168" s="38"/>
      <c r="S168" s="38"/>
      <c r="T168" s="38"/>
      <c r="U168" s="38"/>
      <c r="V168" s="38"/>
      <c r="W168" s="38"/>
      <c r="X168" s="38"/>
      <c r="Y168" s="38"/>
      <c r="Z168" s="38"/>
    </row>
    <row r="169" spans="1:26" ht="22.5" customHeight="1" x14ac:dyDescent="0.3">
      <c r="A169" s="38"/>
      <c r="B169" s="38"/>
      <c r="C169" s="134"/>
      <c r="D169" s="134"/>
      <c r="E169" s="155"/>
      <c r="F169" s="155"/>
      <c r="G169" s="155"/>
      <c r="H169" s="155"/>
      <c r="I169" s="155"/>
      <c r="J169" s="38"/>
      <c r="K169" s="38"/>
      <c r="L169" s="47"/>
      <c r="M169" s="47"/>
      <c r="N169" s="48"/>
      <c r="O169" s="49"/>
      <c r="P169" s="50"/>
      <c r="Q169" s="38"/>
      <c r="R169" s="38"/>
      <c r="S169" s="38"/>
      <c r="T169" s="38"/>
      <c r="U169" s="38"/>
      <c r="V169" s="38"/>
      <c r="W169" s="38"/>
      <c r="X169" s="38"/>
      <c r="Y169" s="38"/>
      <c r="Z169" s="38"/>
    </row>
    <row r="170" spans="1:26" ht="22.5" customHeight="1" x14ac:dyDescent="0.3">
      <c r="A170" s="38"/>
      <c r="B170" s="38"/>
      <c r="C170" s="134"/>
      <c r="D170" s="134"/>
      <c r="E170" s="155"/>
      <c r="F170" s="155"/>
      <c r="G170" s="155"/>
      <c r="H170" s="155"/>
      <c r="I170" s="155"/>
      <c r="J170" s="38"/>
      <c r="K170" s="38"/>
      <c r="L170" s="47"/>
      <c r="M170" s="47"/>
      <c r="N170" s="48"/>
      <c r="O170" s="49"/>
      <c r="P170" s="50"/>
      <c r="Q170" s="38"/>
      <c r="R170" s="38"/>
      <c r="S170" s="38"/>
      <c r="T170" s="38"/>
      <c r="U170" s="38"/>
      <c r="V170" s="38"/>
      <c r="W170" s="38"/>
      <c r="X170" s="38"/>
      <c r="Y170" s="38"/>
      <c r="Z170" s="38"/>
    </row>
    <row r="171" spans="1:26" ht="22.5" customHeight="1" x14ac:dyDescent="0.3">
      <c r="A171" s="38"/>
      <c r="B171" s="38"/>
      <c r="C171" s="134"/>
      <c r="D171" s="134"/>
      <c r="E171" s="155"/>
      <c r="F171" s="155"/>
      <c r="G171" s="155"/>
      <c r="H171" s="155"/>
      <c r="I171" s="155"/>
      <c r="J171" s="38"/>
      <c r="K171" s="38"/>
      <c r="L171" s="47"/>
      <c r="M171" s="47"/>
      <c r="N171" s="48"/>
      <c r="O171" s="49"/>
      <c r="P171" s="50"/>
      <c r="Q171" s="38"/>
      <c r="R171" s="38"/>
      <c r="S171" s="38"/>
      <c r="T171" s="38"/>
      <c r="U171" s="38"/>
      <c r="V171" s="38"/>
      <c r="W171" s="38"/>
      <c r="X171" s="38"/>
      <c r="Y171" s="38"/>
      <c r="Z171" s="38"/>
    </row>
    <row r="172" spans="1:26" ht="22.5" customHeight="1" x14ac:dyDescent="0.3">
      <c r="A172" s="38"/>
      <c r="B172" s="38"/>
      <c r="C172" s="134"/>
      <c r="D172" s="134"/>
      <c r="E172" s="155"/>
      <c r="F172" s="155"/>
      <c r="G172" s="155"/>
      <c r="H172" s="155"/>
      <c r="I172" s="155"/>
      <c r="J172" s="38"/>
      <c r="K172" s="38"/>
      <c r="L172" s="47"/>
      <c r="M172" s="47"/>
      <c r="N172" s="48"/>
      <c r="O172" s="49"/>
      <c r="P172" s="50"/>
      <c r="Q172" s="38"/>
      <c r="R172" s="38"/>
      <c r="S172" s="38"/>
      <c r="T172" s="38"/>
      <c r="U172" s="38"/>
      <c r="V172" s="38"/>
      <c r="W172" s="38"/>
      <c r="X172" s="38"/>
      <c r="Y172" s="38"/>
      <c r="Z172" s="38"/>
    </row>
    <row r="173" spans="1:26" ht="22.5" customHeight="1" x14ac:dyDescent="0.3">
      <c r="A173" s="38"/>
      <c r="B173" s="38"/>
      <c r="C173" s="134"/>
      <c r="D173" s="134"/>
      <c r="E173" s="155"/>
      <c r="F173" s="155"/>
      <c r="G173" s="155"/>
      <c r="H173" s="155"/>
      <c r="I173" s="155"/>
      <c r="J173" s="38"/>
      <c r="K173" s="38"/>
      <c r="L173" s="47"/>
      <c r="M173" s="47"/>
      <c r="N173" s="48"/>
      <c r="O173" s="49"/>
      <c r="P173" s="50"/>
      <c r="Q173" s="38"/>
      <c r="R173" s="38"/>
      <c r="S173" s="38"/>
      <c r="T173" s="38"/>
      <c r="U173" s="38"/>
      <c r="V173" s="38"/>
      <c r="W173" s="38"/>
      <c r="X173" s="38"/>
      <c r="Y173" s="38"/>
      <c r="Z173" s="38"/>
    </row>
    <row r="174" spans="1:26" ht="22.5" customHeight="1" x14ac:dyDescent="0.3">
      <c r="A174" s="38"/>
      <c r="B174" s="38"/>
      <c r="C174" s="134"/>
      <c r="D174" s="134"/>
      <c r="E174" s="134"/>
      <c r="F174" s="134"/>
      <c r="G174" s="134"/>
      <c r="H174" s="134"/>
      <c r="I174" s="134"/>
      <c r="J174" s="38"/>
      <c r="K174" s="38"/>
      <c r="L174" s="47"/>
      <c r="M174" s="47"/>
      <c r="N174" s="48"/>
      <c r="O174" s="49"/>
      <c r="P174" s="50"/>
      <c r="Q174" s="38"/>
      <c r="R174" s="38"/>
      <c r="S174" s="38"/>
      <c r="T174" s="38"/>
      <c r="U174" s="38"/>
      <c r="V174" s="38"/>
      <c r="W174" s="38"/>
      <c r="X174" s="38"/>
      <c r="Y174" s="38"/>
      <c r="Z174" s="38"/>
    </row>
    <row r="175" spans="1:26" ht="22.5" customHeight="1" x14ac:dyDescent="0.3">
      <c r="A175" s="38"/>
      <c r="B175" s="38"/>
      <c r="C175" s="134"/>
      <c r="D175" s="134"/>
      <c r="E175" s="134"/>
      <c r="F175" s="134"/>
      <c r="G175" s="134"/>
      <c r="H175" s="134"/>
      <c r="I175" s="134"/>
      <c r="J175" s="38"/>
      <c r="K175" s="38"/>
      <c r="L175" s="47"/>
      <c r="M175" s="47"/>
      <c r="N175" s="48"/>
      <c r="O175" s="49"/>
      <c r="P175" s="50"/>
      <c r="Q175" s="38"/>
      <c r="R175" s="38"/>
      <c r="S175" s="38"/>
      <c r="T175" s="38"/>
      <c r="U175" s="38"/>
      <c r="V175" s="38"/>
      <c r="W175" s="38"/>
      <c r="X175" s="38"/>
      <c r="Y175" s="38"/>
      <c r="Z175" s="38"/>
    </row>
    <row r="176" spans="1:26" ht="22.5" customHeight="1" x14ac:dyDescent="0.3">
      <c r="A176" s="38"/>
      <c r="B176" s="38"/>
      <c r="C176" s="134"/>
      <c r="D176" s="134"/>
      <c r="E176" s="134"/>
      <c r="F176" s="134"/>
      <c r="G176" s="134"/>
      <c r="H176" s="134"/>
      <c r="I176" s="134"/>
      <c r="J176" s="38"/>
      <c r="K176" s="38"/>
      <c r="L176" s="47"/>
      <c r="M176" s="47"/>
      <c r="N176" s="48"/>
      <c r="O176" s="49"/>
      <c r="P176" s="50"/>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7"/>
      <c r="M177" s="47"/>
      <c r="N177" s="48"/>
      <c r="O177" s="49"/>
      <c r="P177" s="50"/>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7"/>
      <c r="M178" s="47"/>
      <c r="N178" s="48"/>
      <c r="O178" s="49"/>
      <c r="P178" s="50"/>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7"/>
      <c r="M179" s="47"/>
      <c r="N179" s="48"/>
      <c r="O179" s="49"/>
      <c r="P179" s="50"/>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7"/>
      <c r="M180" s="47"/>
      <c r="N180" s="48"/>
      <c r="O180" s="49"/>
      <c r="P180" s="50"/>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7"/>
      <c r="M181" s="47"/>
      <c r="N181" s="48"/>
      <c r="O181" s="49"/>
      <c r="P181" s="50"/>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7"/>
      <c r="M182" s="47"/>
      <c r="N182" s="48"/>
      <c r="O182" s="49"/>
      <c r="P182" s="50"/>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7"/>
      <c r="M183" s="47"/>
      <c r="N183" s="48"/>
      <c r="O183" s="49"/>
      <c r="P183" s="50"/>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7"/>
      <c r="M184" s="47"/>
      <c r="N184" s="48"/>
      <c r="O184" s="49"/>
      <c r="P184" s="50"/>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7"/>
      <c r="M185" s="47"/>
      <c r="N185" s="48"/>
      <c r="O185" s="49"/>
      <c r="P185" s="50"/>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7"/>
      <c r="M186" s="47"/>
      <c r="N186" s="48"/>
      <c r="O186" s="49"/>
      <c r="P186" s="50"/>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7"/>
      <c r="M187" s="47"/>
      <c r="N187" s="48"/>
      <c r="O187" s="49"/>
      <c r="P187" s="50"/>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7"/>
      <c r="M188" s="47"/>
      <c r="N188" s="48"/>
      <c r="O188" s="49"/>
      <c r="P188" s="50"/>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7"/>
      <c r="M189" s="47"/>
      <c r="N189" s="48"/>
      <c r="O189" s="49"/>
      <c r="P189" s="50"/>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7"/>
      <c r="M190" s="47"/>
      <c r="N190" s="48"/>
      <c r="O190" s="49"/>
      <c r="P190" s="50"/>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7"/>
      <c r="M191" s="47"/>
      <c r="N191" s="48"/>
      <c r="O191" s="49"/>
      <c r="P191" s="50"/>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7"/>
      <c r="M192" s="47"/>
      <c r="N192" s="48"/>
      <c r="O192" s="49"/>
      <c r="P192" s="50"/>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7"/>
      <c r="M193" s="47"/>
      <c r="N193" s="48"/>
      <c r="O193" s="49"/>
      <c r="P193" s="50"/>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7"/>
      <c r="M194" s="47"/>
      <c r="N194" s="48"/>
      <c r="O194" s="49"/>
      <c r="P194" s="50"/>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7"/>
      <c r="M195" s="47"/>
      <c r="N195" s="48"/>
      <c r="O195" s="49"/>
      <c r="P195" s="50"/>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7"/>
      <c r="M196" s="47"/>
      <c r="N196" s="48"/>
      <c r="O196" s="49"/>
      <c r="P196" s="50"/>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7"/>
      <c r="M197" s="47"/>
      <c r="N197" s="48"/>
      <c r="O197" s="49"/>
      <c r="P197" s="50"/>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7"/>
      <c r="M198" s="47"/>
      <c r="N198" s="48"/>
      <c r="O198" s="49"/>
      <c r="P198" s="50"/>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7"/>
      <c r="M199" s="47"/>
      <c r="N199" s="48"/>
      <c r="O199" s="49"/>
      <c r="P199" s="50"/>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7"/>
      <c r="M200" s="47"/>
      <c r="N200" s="48"/>
      <c r="O200" s="49"/>
      <c r="P200" s="50"/>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7"/>
      <c r="M201" s="47"/>
      <c r="N201" s="48"/>
      <c r="O201" s="49"/>
      <c r="P201" s="50"/>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48"/>
      <c r="O202" s="49"/>
      <c r="P202" s="50"/>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48"/>
      <c r="O203" s="49"/>
      <c r="P203" s="50"/>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48"/>
      <c r="O204" s="49"/>
      <c r="P204" s="50"/>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48"/>
      <c r="O205" s="49"/>
      <c r="P205" s="50"/>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48"/>
      <c r="O206" s="49"/>
      <c r="P206" s="50"/>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48"/>
      <c r="O207" s="49"/>
      <c r="P207" s="50"/>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48"/>
      <c r="O208" s="49"/>
      <c r="P208" s="50"/>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48"/>
      <c r="O209" s="49"/>
      <c r="P209" s="50"/>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48"/>
      <c r="O210" s="49"/>
      <c r="P210" s="50"/>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48"/>
      <c r="O211" s="49"/>
      <c r="P211" s="50"/>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48"/>
      <c r="O212" s="49"/>
      <c r="P212" s="50"/>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48"/>
      <c r="O213" s="49"/>
      <c r="P213" s="50"/>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48"/>
      <c r="O214" s="49"/>
      <c r="P214" s="50"/>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48"/>
      <c r="O215" s="49"/>
      <c r="P215" s="50"/>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48"/>
      <c r="O216" s="49"/>
      <c r="P216" s="50"/>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48"/>
      <c r="O217" s="49"/>
      <c r="P217" s="50"/>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48"/>
      <c r="O218" s="49"/>
      <c r="P218" s="50"/>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48"/>
      <c r="O219" s="49"/>
      <c r="P219" s="50"/>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48"/>
      <c r="O220" s="49"/>
      <c r="P220" s="50"/>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48"/>
      <c r="O221" s="49"/>
      <c r="P221" s="50"/>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48"/>
      <c r="O222" s="49"/>
      <c r="P222" s="50"/>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48"/>
      <c r="O223" s="49"/>
      <c r="P223" s="50"/>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48"/>
      <c r="O224" s="49"/>
      <c r="P224" s="50"/>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48"/>
      <c r="O225" s="49"/>
      <c r="P225" s="50"/>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48"/>
      <c r="O226" s="49"/>
      <c r="P226" s="50"/>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48"/>
      <c r="O227" s="49"/>
      <c r="P227" s="50"/>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48"/>
      <c r="O228" s="49"/>
      <c r="P228" s="50"/>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48"/>
      <c r="O229" s="49"/>
      <c r="P229" s="50"/>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48"/>
      <c r="O230" s="49"/>
      <c r="P230" s="50"/>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48"/>
      <c r="O231" s="49"/>
      <c r="P231" s="50"/>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48"/>
      <c r="O232" s="49"/>
      <c r="P232" s="50"/>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48"/>
      <c r="O233" s="49"/>
      <c r="P233" s="50"/>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48"/>
      <c r="O234" s="49"/>
      <c r="P234" s="50"/>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48"/>
      <c r="O235" s="49"/>
      <c r="P235" s="50"/>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48"/>
      <c r="O236" s="49"/>
      <c r="P236" s="50"/>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48"/>
      <c r="O237" s="49"/>
      <c r="P237" s="50"/>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48"/>
      <c r="O238" s="49"/>
      <c r="P238" s="50"/>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48"/>
      <c r="O239" s="49"/>
      <c r="P239" s="50"/>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48"/>
      <c r="O240" s="49"/>
      <c r="P240" s="50"/>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48"/>
      <c r="O241" s="49"/>
      <c r="P241" s="50"/>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48"/>
      <c r="O242" s="49"/>
      <c r="P242" s="50"/>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48"/>
      <c r="O243" s="49"/>
      <c r="P243" s="50"/>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48"/>
      <c r="O244" s="49"/>
      <c r="P244" s="50"/>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48"/>
      <c r="O245" s="49"/>
      <c r="P245" s="50"/>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48"/>
      <c r="O246" s="49"/>
      <c r="P246" s="50"/>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48"/>
      <c r="O247" s="49"/>
      <c r="P247" s="50"/>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48"/>
      <c r="O248" s="49"/>
      <c r="P248" s="50"/>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48"/>
      <c r="O249" s="49"/>
      <c r="P249" s="50"/>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48"/>
      <c r="O250" s="49"/>
      <c r="P250" s="50"/>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48"/>
      <c r="O251" s="49"/>
      <c r="P251" s="50"/>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48"/>
      <c r="O252" s="49"/>
      <c r="P252" s="50"/>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48"/>
      <c r="O253" s="49"/>
      <c r="P253" s="50"/>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48"/>
      <c r="O254" s="49"/>
      <c r="P254" s="50"/>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48"/>
      <c r="O255" s="49"/>
      <c r="P255" s="50"/>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48"/>
      <c r="O256" s="49"/>
      <c r="P256" s="50"/>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48"/>
      <c r="O257" s="49"/>
      <c r="P257" s="50"/>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48"/>
      <c r="O258" s="49"/>
      <c r="P258" s="50"/>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48"/>
      <c r="O259" s="49"/>
      <c r="P259" s="50"/>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48"/>
      <c r="O260" s="49"/>
      <c r="P260" s="50"/>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48"/>
      <c r="O261" s="49"/>
      <c r="P261" s="50"/>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48"/>
      <c r="O262" s="49"/>
      <c r="P262" s="50"/>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48"/>
      <c r="O263" s="49"/>
      <c r="P263" s="50"/>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48"/>
      <c r="O264" s="49"/>
      <c r="P264" s="50"/>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48"/>
      <c r="O265" s="49"/>
      <c r="P265" s="50"/>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48"/>
      <c r="O266" s="49"/>
      <c r="P266" s="50"/>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48"/>
      <c r="O267" s="49"/>
      <c r="P267" s="50"/>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48"/>
      <c r="O268" s="49"/>
      <c r="P268" s="50"/>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48"/>
      <c r="O269" s="49"/>
      <c r="P269" s="50"/>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48"/>
      <c r="O270" s="49"/>
      <c r="P270" s="50"/>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48"/>
      <c r="O271" s="49"/>
      <c r="P271" s="50"/>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48"/>
      <c r="O272" s="49"/>
      <c r="P272" s="50"/>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48"/>
      <c r="O273" s="49"/>
      <c r="P273" s="50"/>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48"/>
      <c r="O274" s="49"/>
      <c r="P274" s="50"/>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48"/>
      <c r="O275" s="49"/>
      <c r="P275" s="50"/>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48"/>
      <c r="O276" s="49"/>
      <c r="P276" s="50"/>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48"/>
      <c r="O277" s="49"/>
      <c r="P277" s="50"/>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48"/>
      <c r="O278" s="49"/>
      <c r="P278" s="50"/>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48"/>
      <c r="O279" s="49"/>
      <c r="P279" s="50"/>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48"/>
      <c r="O280" s="49"/>
      <c r="P280" s="50"/>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48"/>
      <c r="O281" s="49"/>
      <c r="P281" s="50"/>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48"/>
      <c r="O282" s="49"/>
      <c r="P282" s="50"/>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48"/>
      <c r="O283" s="49"/>
      <c r="P283" s="50"/>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48"/>
      <c r="O284" s="49"/>
      <c r="P284" s="50"/>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48"/>
      <c r="O285" s="49"/>
      <c r="P285" s="50"/>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48"/>
      <c r="O286" s="49"/>
      <c r="P286" s="50"/>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48"/>
      <c r="O287" s="49"/>
      <c r="P287" s="50"/>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48"/>
      <c r="O288" s="49"/>
      <c r="P288" s="50"/>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48"/>
      <c r="O289" s="49"/>
      <c r="P289" s="50"/>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48"/>
      <c r="O290" s="49"/>
      <c r="P290" s="50"/>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48"/>
      <c r="O291" s="49"/>
      <c r="P291" s="50"/>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48"/>
      <c r="O292" s="49"/>
      <c r="P292" s="50"/>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48"/>
      <c r="O293" s="49"/>
      <c r="P293" s="50"/>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48"/>
      <c r="O294" s="49"/>
      <c r="P294" s="50"/>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48"/>
      <c r="O295" s="49"/>
      <c r="P295" s="50"/>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48"/>
      <c r="O296" s="49"/>
      <c r="P296" s="50"/>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48"/>
      <c r="O297" s="49"/>
      <c r="P297" s="50"/>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48"/>
      <c r="O298" s="49"/>
      <c r="P298" s="50"/>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48"/>
      <c r="O299" s="49"/>
      <c r="P299" s="50"/>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48"/>
      <c r="O300" s="49"/>
      <c r="P300" s="50"/>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48"/>
      <c r="O301" s="49"/>
      <c r="P301" s="50"/>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48"/>
      <c r="O302" s="49"/>
      <c r="P302" s="50"/>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48"/>
      <c r="O303" s="49"/>
      <c r="P303" s="50"/>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48"/>
      <c r="O304" s="49"/>
      <c r="P304" s="50"/>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48"/>
      <c r="O305" s="49"/>
      <c r="P305" s="50"/>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48"/>
      <c r="O306" s="49"/>
      <c r="P306" s="50"/>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48"/>
      <c r="O307" s="49"/>
      <c r="P307" s="50"/>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48"/>
      <c r="O308" s="49"/>
      <c r="P308" s="50"/>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48"/>
      <c r="O309" s="49"/>
      <c r="P309" s="50"/>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48"/>
      <c r="O310" s="49"/>
      <c r="P310" s="50"/>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48"/>
      <c r="O311" s="49"/>
      <c r="P311" s="50"/>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48"/>
      <c r="O312" s="49"/>
      <c r="P312" s="50"/>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48"/>
      <c r="O313" s="49"/>
      <c r="P313" s="50"/>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48"/>
      <c r="O314" s="49"/>
      <c r="P314" s="50"/>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48"/>
      <c r="O315" s="49"/>
      <c r="P315" s="50"/>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48"/>
      <c r="O316" s="49"/>
      <c r="P316" s="50"/>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48"/>
      <c r="O317" s="49"/>
      <c r="P317" s="50"/>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48"/>
      <c r="O318" s="49"/>
      <c r="P318" s="50"/>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48"/>
      <c r="O319" s="49"/>
      <c r="P319" s="50"/>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48"/>
      <c r="O320" s="49"/>
      <c r="P320" s="50"/>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48"/>
      <c r="O321" s="49"/>
      <c r="P321" s="50"/>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48"/>
      <c r="O322" s="49"/>
      <c r="P322" s="50"/>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48"/>
      <c r="O323" s="49"/>
      <c r="P323" s="50"/>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48"/>
      <c r="O324" s="49"/>
      <c r="P324" s="50"/>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48"/>
      <c r="O325" s="49"/>
      <c r="P325" s="50"/>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48"/>
      <c r="O326" s="49"/>
      <c r="P326" s="50"/>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48"/>
      <c r="O327" s="49"/>
      <c r="P327" s="50"/>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48"/>
      <c r="O328" s="49"/>
      <c r="P328" s="50"/>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48"/>
      <c r="O329" s="49"/>
      <c r="P329" s="50"/>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48"/>
      <c r="O330" s="49"/>
      <c r="P330" s="50"/>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48"/>
      <c r="O331" s="49"/>
      <c r="P331" s="50"/>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48"/>
      <c r="O332" s="49"/>
      <c r="P332" s="50"/>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48"/>
      <c r="O333" s="49"/>
      <c r="P333" s="50"/>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48"/>
      <c r="O334" s="49"/>
      <c r="P334" s="50"/>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48"/>
      <c r="O335" s="49"/>
      <c r="P335" s="50"/>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48"/>
      <c r="O336" s="49"/>
      <c r="P336" s="50"/>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48"/>
      <c r="O337" s="49"/>
      <c r="P337" s="50"/>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48"/>
      <c r="O338" s="49"/>
      <c r="P338" s="50"/>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48"/>
      <c r="O339" s="49"/>
      <c r="P339" s="50"/>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48"/>
      <c r="O340" s="49"/>
      <c r="P340" s="50"/>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48"/>
      <c r="O341" s="49"/>
      <c r="P341" s="50"/>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48"/>
      <c r="O342" s="49"/>
      <c r="P342" s="50"/>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48"/>
      <c r="O343" s="49"/>
      <c r="P343" s="50"/>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48"/>
      <c r="O344" s="49"/>
      <c r="P344" s="50"/>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48"/>
      <c r="O345" s="49"/>
      <c r="P345" s="50"/>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48"/>
      <c r="O346" s="49"/>
      <c r="P346" s="50"/>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48"/>
      <c r="O347" s="49"/>
      <c r="P347" s="50"/>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48"/>
      <c r="O348" s="49"/>
      <c r="P348" s="50"/>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48"/>
      <c r="O349" s="49"/>
      <c r="P349" s="50"/>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48"/>
      <c r="O350" s="49"/>
      <c r="P350" s="50"/>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48"/>
      <c r="O351" s="49"/>
      <c r="P351" s="50"/>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48"/>
      <c r="O352" s="49"/>
      <c r="P352" s="50"/>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48"/>
      <c r="O353" s="49"/>
      <c r="P353" s="50"/>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48"/>
      <c r="O354" s="49"/>
      <c r="P354" s="50"/>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48"/>
      <c r="O355" s="49"/>
      <c r="P355" s="50"/>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48"/>
      <c r="O356" s="49"/>
      <c r="P356" s="50"/>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48"/>
      <c r="O357" s="49"/>
      <c r="P357" s="50"/>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48"/>
      <c r="O358" s="49"/>
      <c r="P358" s="50"/>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48"/>
      <c r="O359" s="49"/>
      <c r="P359" s="50"/>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48"/>
      <c r="O360" s="49"/>
      <c r="P360" s="50"/>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48"/>
      <c r="O361" s="49"/>
      <c r="P361" s="50"/>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48"/>
      <c r="O362" s="49"/>
      <c r="P362" s="50"/>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48"/>
      <c r="O363" s="49"/>
      <c r="P363" s="50"/>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48"/>
      <c r="O364" s="49"/>
      <c r="P364" s="50"/>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48"/>
      <c r="O365" s="49"/>
      <c r="P365" s="50"/>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48"/>
      <c r="O366" s="49"/>
      <c r="P366" s="50"/>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48"/>
      <c r="O367" s="49"/>
      <c r="P367" s="50"/>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48"/>
      <c r="O368" s="49"/>
      <c r="P368" s="50"/>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48"/>
      <c r="O369" s="49"/>
      <c r="P369" s="50"/>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48"/>
      <c r="O370" s="49"/>
      <c r="P370" s="50"/>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48"/>
      <c r="O371" s="49"/>
      <c r="P371" s="50"/>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48"/>
      <c r="O372" s="49"/>
      <c r="P372" s="50"/>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48"/>
      <c r="O373" s="49"/>
      <c r="P373" s="50"/>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48"/>
      <c r="O374" s="49"/>
      <c r="P374" s="50"/>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48"/>
      <c r="O375" s="49"/>
      <c r="P375" s="50"/>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48"/>
      <c r="O376" s="49"/>
      <c r="P376" s="50"/>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48"/>
      <c r="O377" s="49"/>
      <c r="P377" s="50"/>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48"/>
      <c r="O378" s="49"/>
      <c r="P378" s="50"/>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48"/>
      <c r="O379" s="49"/>
      <c r="P379" s="50"/>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48"/>
      <c r="O380" s="49"/>
      <c r="P380" s="50"/>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48"/>
      <c r="O381" s="49"/>
      <c r="P381" s="50"/>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48"/>
      <c r="O382" s="49"/>
      <c r="P382" s="50"/>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48"/>
      <c r="O383" s="49"/>
      <c r="P383" s="50"/>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48"/>
      <c r="O384" s="49"/>
      <c r="P384" s="50"/>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48"/>
      <c r="O385" s="49"/>
      <c r="P385" s="50"/>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48"/>
      <c r="O386" s="49"/>
      <c r="P386" s="50"/>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48"/>
      <c r="O387" s="49"/>
      <c r="P387" s="50"/>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48"/>
      <c r="O388" s="49"/>
      <c r="P388" s="50"/>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48"/>
      <c r="O389" s="49"/>
      <c r="P389" s="50"/>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48"/>
      <c r="O390" s="49"/>
      <c r="P390" s="50"/>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48"/>
      <c r="O391" s="49"/>
      <c r="P391" s="50"/>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48"/>
      <c r="O392" s="49"/>
      <c r="P392" s="50"/>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48"/>
      <c r="O393" s="49"/>
      <c r="P393" s="50"/>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48"/>
      <c r="O394" s="49"/>
      <c r="P394" s="50"/>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48"/>
      <c r="O395" s="49"/>
      <c r="P395" s="50"/>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48"/>
      <c r="O396" s="49"/>
      <c r="P396" s="50"/>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48"/>
      <c r="O397" s="49"/>
      <c r="P397" s="50"/>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48"/>
      <c r="O398" s="49"/>
      <c r="P398" s="50"/>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48"/>
      <c r="O399" s="49"/>
      <c r="P399" s="50"/>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48"/>
      <c r="O400" s="49"/>
      <c r="P400" s="50"/>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48"/>
      <c r="O401" s="49"/>
      <c r="P401" s="50"/>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48"/>
      <c r="O402" s="49"/>
      <c r="P402" s="50"/>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48"/>
      <c r="O403" s="49"/>
      <c r="P403" s="50"/>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48"/>
      <c r="O404" s="49"/>
      <c r="P404" s="50"/>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48"/>
      <c r="O405" s="49"/>
      <c r="P405" s="50"/>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48"/>
      <c r="O406" s="49"/>
      <c r="P406" s="50"/>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48"/>
      <c r="O407" s="49"/>
      <c r="P407" s="50"/>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48"/>
      <c r="O408" s="49"/>
      <c r="P408" s="50"/>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48"/>
      <c r="O409" s="49"/>
      <c r="P409" s="50"/>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48"/>
      <c r="O410" s="49"/>
      <c r="P410" s="50"/>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48"/>
      <c r="O411" s="49"/>
      <c r="P411" s="50"/>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48"/>
      <c r="O412" s="49"/>
      <c r="P412" s="50"/>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48"/>
      <c r="O413" s="49"/>
      <c r="P413" s="50"/>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48"/>
      <c r="O414" s="49"/>
      <c r="P414" s="50"/>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48"/>
      <c r="O415" s="49"/>
      <c r="P415" s="50"/>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48"/>
      <c r="O416" s="49"/>
      <c r="P416" s="50"/>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48"/>
      <c r="O417" s="49"/>
      <c r="P417" s="50"/>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48"/>
      <c r="O418" s="49"/>
      <c r="P418" s="50"/>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48"/>
      <c r="O419" s="49"/>
      <c r="P419" s="50"/>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48"/>
      <c r="O420" s="49"/>
      <c r="P420" s="50"/>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48"/>
      <c r="O421" s="49"/>
      <c r="P421" s="50"/>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48"/>
      <c r="O422" s="49"/>
      <c r="P422" s="50"/>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48"/>
      <c r="O423" s="49"/>
      <c r="P423" s="50"/>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48"/>
      <c r="O424" s="49"/>
      <c r="P424" s="50"/>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48"/>
      <c r="O425" s="49"/>
      <c r="P425" s="50"/>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48"/>
      <c r="O426" s="49"/>
      <c r="P426" s="50"/>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48"/>
      <c r="O427" s="49"/>
      <c r="P427" s="50"/>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48"/>
      <c r="O428" s="49"/>
      <c r="P428" s="50"/>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48"/>
      <c r="O429" s="49"/>
      <c r="P429" s="50"/>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48"/>
      <c r="O430" s="49"/>
      <c r="P430" s="50"/>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48"/>
      <c r="O431" s="49"/>
      <c r="P431" s="50"/>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48"/>
      <c r="O432" s="49"/>
      <c r="P432" s="50"/>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48"/>
      <c r="O433" s="49"/>
      <c r="P433" s="50"/>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48"/>
      <c r="O434" s="49"/>
      <c r="P434" s="50"/>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48"/>
      <c r="O435" s="49"/>
      <c r="P435" s="50"/>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48"/>
      <c r="O436" s="49"/>
      <c r="P436" s="50"/>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48"/>
      <c r="O437" s="49"/>
      <c r="P437" s="50"/>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48"/>
      <c r="O438" s="49"/>
      <c r="P438" s="50"/>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48"/>
      <c r="O439" s="49"/>
      <c r="P439" s="50"/>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48"/>
      <c r="O440" s="49"/>
      <c r="P440" s="50"/>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48"/>
      <c r="O441" s="49"/>
      <c r="P441" s="50"/>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48"/>
      <c r="O442" s="49"/>
      <c r="P442" s="50"/>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48"/>
      <c r="O443" s="49"/>
      <c r="P443" s="50"/>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48"/>
      <c r="O444" s="49"/>
      <c r="P444" s="50"/>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48"/>
      <c r="O445" s="49"/>
      <c r="P445" s="50"/>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48"/>
      <c r="O446" s="49"/>
      <c r="P446" s="50"/>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48"/>
      <c r="O447" s="49"/>
      <c r="P447" s="50"/>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48"/>
      <c r="O448" s="49"/>
      <c r="P448" s="50"/>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48"/>
      <c r="O449" s="49"/>
      <c r="P449" s="50"/>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48"/>
      <c r="O450" s="49"/>
      <c r="P450" s="50"/>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48"/>
      <c r="O451" s="49"/>
      <c r="P451" s="50"/>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48"/>
      <c r="O452" s="49"/>
      <c r="P452" s="50"/>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48"/>
      <c r="O453" s="49"/>
      <c r="P453" s="50"/>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48"/>
      <c r="O454" s="49"/>
      <c r="P454" s="50"/>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48"/>
      <c r="O455" s="49"/>
      <c r="P455" s="50"/>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48"/>
      <c r="O456" s="49"/>
      <c r="P456" s="50"/>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48"/>
      <c r="O457" s="49"/>
      <c r="P457" s="50"/>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48"/>
      <c r="O458" s="49"/>
      <c r="P458" s="50"/>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48"/>
      <c r="O459" s="49"/>
      <c r="P459" s="50"/>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48"/>
      <c r="O460" s="49"/>
      <c r="P460" s="50"/>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48"/>
      <c r="O461" s="49"/>
      <c r="P461" s="50"/>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48"/>
      <c r="O462" s="49"/>
      <c r="P462" s="50"/>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48"/>
      <c r="O463" s="49"/>
      <c r="P463" s="50"/>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48"/>
      <c r="O464" s="49"/>
      <c r="P464" s="50"/>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48"/>
      <c r="O465" s="49"/>
      <c r="P465" s="50"/>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48"/>
      <c r="O466" s="49"/>
      <c r="P466" s="50"/>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48"/>
      <c r="O467" s="49"/>
      <c r="P467" s="50"/>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48"/>
      <c r="O468" s="49"/>
      <c r="P468" s="50"/>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48"/>
      <c r="O469" s="49"/>
      <c r="P469" s="50"/>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48"/>
      <c r="O470" s="49"/>
      <c r="P470" s="50"/>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48"/>
      <c r="O471" s="49"/>
      <c r="P471" s="50"/>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48"/>
      <c r="O472" s="49"/>
      <c r="P472" s="50"/>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48"/>
      <c r="O473" s="49"/>
      <c r="P473" s="50"/>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48"/>
      <c r="O474" s="49"/>
      <c r="P474" s="50"/>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48"/>
      <c r="O475" s="49"/>
      <c r="P475" s="50"/>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48"/>
      <c r="O476" s="49"/>
      <c r="P476" s="50"/>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48"/>
      <c r="O477" s="49"/>
      <c r="P477" s="50"/>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48"/>
      <c r="O478" s="49"/>
      <c r="P478" s="50"/>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48"/>
      <c r="O479" s="49"/>
      <c r="P479" s="50"/>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48"/>
      <c r="O480" s="49"/>
      <c r="P480" s="50"/>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48"/>
      <c r="O481" s="49"/>
      <c r="P481" s="50"/>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48"/>
      <c r="O482" s="49"/>
      <c r="P482" s="50"/>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48"/>
      <c r="O483" s="49"/>
      <c r="P483" s="50"/>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48"/>
      <c r="O484" s="49"/>
      <c r="P484" s="50"/>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48"/>
      <c r="O485" s="49"/>
      <c r="P485" s="50"/>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48"/>
      <c r="O486" s="49"/>
      <c r="P486" s="50"/>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48"/>
      <c r="O487" s="49"/>
      <c r="P487" s="50"/>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48"/>
      <c r="O488" s="49"/>
      <c r="P488" s="50"/>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48"/>
      <c r="O489" s="49"/>
      <c r="P489" s="50"/>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48"/>
      <c r="O490" s="49"/>
      <c r="P490" s="50"/>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48"/>
      <c r="O491" s="49"/>
      <c r="P491" s="50"/>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48"/>
      <c r="O492" s="49"/>
      <c r="P492" s="50"/>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48"/>
      <c r="O493" s="49"/>
      <c r="P493" s="50"/>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48"/>
      <c r="O494" s="49"/>
      <c r="P494" s="50"/>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48"/>
      <c r="O495" s="49"/>
      <c r="P495" s="50"/>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48"/>
      <c r="O496" s="49"/>
      <c r="P496" s="50"/>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48"/>
      <c r="O497" s="49"/>
      <c r="P497" s="50"/>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48"/>
      <c r="O498" s="49"/>
      <c r="P498" s="50"/>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48"/>
      <c r="O499" s="49"/>
      <c r="P499" s="50"/>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48"/>
      <c r="O500" s="49"/>
      <c r="P500" s="50"/>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48"/>
      <c r="O501" s="49"/>
      <c r="P501" s="50"/>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48"/>
      <c r="O502" s="49"/>
      <c r="P502" s="50"/>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48"/>
      <c r="O503" s="49"/>
      <c r="P503" s="50"/>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48"/>
      <c r="O504" s="49"/>
      <c r="P504" s="50"/>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48"/>
      <c r="O505" s="49"/>
      <c r="P505" s="50"/>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48"/>
      <c r="O506" s="49"/>
      <c r="P506" s="50"/>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48"/>
      <c r="O507" s="49"/>
      <c r="P507" s="50"/>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48"/>
      <c r="O508" s="49"/>
      <c r="P508" s="50"/>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48"/>
      <c r="O509" s="49"/>
      <c r="P509" s="50"/>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48"/>
      <c r="O510" s="49"/>
      <c r="P510" s="50"/>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48"/>
      <c r="O511" s="49"/>
      <c r="P511" s="50"/>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48"/>
      <c r="O512" s="49"/>
      <c r="P512" s="50"/>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48"/>
      <c r="O513" s="49"/>
      <c r="P513" s="50"/>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48"/>
      <c r="O514" s="49"/>
      <c r="P514" s="50"/>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48"/>
      <c r="O515" s="49"/>
      <c r="P515" s="50"/>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48"/>
      <c r="O516" s="49"/>
      <c r="P516" s="50"/>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48"/>
      <c r="O517" s="49"/>
      <c r="P517" s="50"/>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48"/>
      <c r="O518" s="49"/>
      <c r="P518" s="50"/>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48"/>
      <c r="O519" s="49"/>
      <c r="P519" s="50"/>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48"/>
      <c r="O520" s="49"/>
      <c r="P520" s="50"/>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48"/>
      <c r="O521" s="49"/>
      <c r="P521" s="50"/>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48"/>
      <c r="O522" s="49"/>
      <c r="P522" s="50"/>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48"/>
      <c r="O523" s="49"/>
      <c r="P523" s="50"/>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48"/>
      <c r="O524" s="49"/>
      <c r="P524" s="50"/>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48"/>
      <c r="O525" s="49"/>
      <c r="P525" s="50"/>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48"/>
      <c r="O526" s="49"/>
      <c r="P526" s="50"/>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48"/>
      <c r="O527" s="49"/>
      <c r="P527" s="50"/>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48"/>
      <c r="O528" s="49"/>
      <c r="P528" s="50"/>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48"/>
      <c r="O529" s="49"/>
      <c r="P529" s="50"/>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48"/>
      <c r="O530" s="49"/>
      <c r="P530" s="50"/>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48"/>
      <c r="O531" s="49"/>
      <c r="P531" s="50"/>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48"/>
      <c r="O532" s="49"/>
      <c r="P532" s="50"/>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48"/>
      <c r="O533" s="49"/>
      <c r="P533" s="50"/>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48"/>
      <c r="O534" s="49"/>
      <c r="P534" s="50"/>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48"/>
      <c r="O535" s="49"/>
      <c r="P535" s="50"/>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48"/>
      <c r="O536" s="49"/>
      <c r="P536" s="50"/>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48"/>
      <c r="O537" s="49"/>
      <c r="P537" s="50"/>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48"/>
      <c r="O538" s="49"/>
      <c r="P538" s="50"/>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48"/>
      <c r="O539" s="49"/>
      <c r="P539" s="50"/>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48"/>
      <c r="O540" s="49"/>
      <c r="P540" s="50"/>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48"/>
      <c r="O541" s="49"/>
      <c r="P541" s="50"/>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48"/>
      <c r="O542" s="49"/>
      <c r="P542" s="50"/>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48"/>
      <c r="O543" s="49"/>
      <c r="P543" s="50"/>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48"/>
      <c r="O544" s="49"/>
      <c r="P544" s="50"/>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48"/>
      <c r="O545" s="49"/>
      <c r="P545" s="50"/>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48"/>
      <c r="O546" s="49"/>
      <c r="P546" s="50"/>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48"/>
      <c r="O547" s="49"/>
      <c r="P547" s="50"/>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48"/>
      <c r="O548" s="49"/>
      <c r="P548" s="50"/>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48"/>
      <c r="O549" s="49"/>
      <c r="P549" s="50"/>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48"/>
      <c r="O550" s="49"/>
      <c r="P550" s="50"/>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48"/>
      <c r="O551" s="49"/>
      <c r="P551" s="50"/>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48"/>
      <c r="O552" s="49"/>
      <c r="P552" s="50"/>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48"/>
      <c r="O553" s="49"/>
      <c r="P553" s="50"/>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48"/>
      <c r="O554" s="49"/>
      <c r="P554" s="50"/>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48"/>
      <c r="O555" s="49"/>
      <c r="P555" s="50"/>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48"/>
      <c r="O556" s="49"/>
      <c r="P556" s="50"/>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48"/>
      <c r="O557" s="49"/>
      <c r="P557" s="50"/>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48"/>
      <c r="O558" s="49"/>
      <c r="P558" s="50"/>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48"/>
      <c r="O559" s="49"/>
      <c r="P559" s="50"/>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48"/>
      <c r="O560" s="49"/>
      <c r="P560" s="50"/>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48"/>
      <c r="O561" s="49"/>
      <c r="P561" s="50"/>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48"/>
      <c r="O562" s="49"/>
      <c r="P562" s="50"/>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48"/>
      <c r="O563" s="49"/>
      <c r="P563" s="50"/>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48"/>
      <c r="O564" s="49"/>
      <c r="P564" s="50"/>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48"/>
      <c r="O565" s="49"/>
      <c r="P565" s="50"/>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48"/>
      <c r="O566" s="49"/>
      <c r="P566" s="50"/>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48"/>
      <c r="O567" s="49"/>
      <c r="P567" s="50"/>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48"/>
      <c r="O568" s="49"/>
      <c r="P568" s="50"/>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48"/>
      <c r="O569" s="49"/>
      <c r="P569" s="50"/>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48"/>
      <c r="O570" s="49"/>
      <c r="P570" s="50"/>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48"/>
      <c r="O571" s="49"/>
      <c r="P571" s="50"/>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48"/>
      <c r="O572" s="49"/>
      <c r="P572" s="50"/>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48"/>
      <c r="O573" s="49"/>
      <c r="P573" s="50"/>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48"/>
      <c r="O574" s="49"/>
      <c r="P574" s="50"/>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48"/>
      <c r="O575" s="49"/>
      <c r="P575" s="50"/>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48"/>
      <c r="O576" s="49"/>
      <c r="P576" s="50"/>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48"/>
      <c r="O577" s="49"/>
      <c r="P577" s="50"/>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48"/>
      <c r="O578" s="49"/>
      <c r="P578" s="50"/>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48"/>
      <c r="O579" s="49"/>
      <c r="P579" s="50"/>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48"/>
      <c r="O580" s="49"/>
      <c r="P580" s="50"/>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48"/>
      <c r="O581" s="49"/>
      <c r="P581" s="50"/>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48"/>
      <c r="O582" s="49"/>
      <c r="P582" s="50"/>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48"/>
      <c r="O583" s="49"/>
      <c r="P583" s="50"/>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48"/>
      <c r="O584" s="49"/>
      <c r="P584" s="50"/>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48"/>
      <c r="O585" s="49"/>
      <c r="P585" s="50"/>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48"/>
      <c r="O586" s="49"/>
      <c r="P586" s="50"/>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48"/>
      <c r="O587" s="49"/>
      <c r="P587" s="50"/>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48"/>
      <c r="O588" s="49"/>
      <c r="P588" s="50"/>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48"/>
      <c r="O589" s="49"/>
      <c r="P589" s="50"/>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48"/>
      <c r="O590" s="49"/>
      <c r="P590" s="50"/>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48"/>
      <c r="O591" s="49"/>
      <c r="P591" s="50"/>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48"/>
      <c r="O592" s="49"/>
      <c r="P592" s="50"/>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48"/>
      <c r="O593" s="49"/>
      <c r="P593" s="50"/>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48"/>
      <c r="O594" s="49"/>
      <c r="P594" s="50"/>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48"/>
      <c r="O595" s="49"/>
      <c r="P595" s="50"/>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48"/>
      <c r="O596" s="49"/>
      <c r="P596" s="50"/>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48"/>
      <c r="O597" s="49"/>
      <c r="P597" s="50"/>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48"/>
      <c r="O598" s="49"/>
      <c r="P598" s="50"/>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48"/>
      <c r="O599" s="49"/>
      <c r="P599" s="50"/>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48"/>
      <c r="O600" s="49"/>
      <c r="P600" s="50"/>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48"/>
      <c r="O601" s="49"/>
      <c r="P601" s="50"/>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48"/>
      <c r="O602" s="49"/>
      <c r="P602" s="50"/>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48"/>
      <c r="O603" s="49"/>
      <c r="P603" s="50"/>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48"/>
      <c r="O604" s="49"/>
      <c r="P604" s="50"/>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48"/>
      <c r="O605" s="49"/>
      <c r="P605" s="50"/>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48"/>
      <c r="O606" s="49"/>
      <c r="P606" s="50"/>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48"/>
      <c r="O607" s="49"/>
      <c r="P607" s="50"/>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48"/>
      <c r="O608" s="49"/>
      <c r="P608" s="50"/>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48"/>
      <c r="O609" s="49"/>
      <c r="P609" s="50"/>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48"/>
      <c r="O610" s="49"/>
      <c r="P610" s="50"/>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48"/>
      <c r="O611" s="49"/>
      <c r="P611" s="50"/>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48"/>
      <c r="O612" s="49"/>
      <c r="P612" s="50"/>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48"/>
      <c r="O613" s="49"/>
      <c r="P613" s="50"/>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48"/>
      <c r="O614" s="49"/>
      <c r="P614" s="50"/>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48"/>
      <c r="O615" s="49"/>
      <c r="P615" s="50"/>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48"/>
      <c r="O616" s="49"/>
      <c r="P616" s="50"/>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48"/>
      <c r="O617" s="49"/>
      <c r="P617" s="50"/>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48"/>
      <c r="O618" s="49"/>
      <c r="P618" s="50"/>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48"/>
      <c r="O619" s="49"/>
      <c r="P619" s="50"/>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48"/>
      <c r="O620" s="49"/>
      <c r="P620" s="50"/>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48"/>
      <c r="O621" s="49"/>
      <c r="P621" s="50"/>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48"/>
      <c r="O622" s="49"/>
      <c r="P622" s="50"/>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48"/>
      <c r="O623" s="49"/>
      <c r="P623" s="50"/>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48"/>
      <c r="O624" s="49"/>
      <c r="P624" s="50"/>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48"/>
      <c r="O625" s="49"/>
      <c r="P625" s="50"/>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48"/>
      <c r="O626" s="49"/>
      <c r="P626" s="50"/>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48"/>
      <c r="O627" s="49"/>
      <c r="P627" s="50"/>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48"/>
      <c r="O628" s="49"/>
      <c r="P628" s="50"/>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48"/>
      <c r="O629" s="49"/>
      <c r="P629" s="50"/>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48"/>
      <c r="O630" s="49"/>
      <c r="P630" s="50"/>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48"/>
      <c r="O631" s="49"/>
      <c r="P631" s="50"/>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48"/>
      <c r="O632" s="49"/>
      <c r="P632" s="50"/>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48"/>
      <c r="O633" s="49"/>
      <c r="P633" s="50"/>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48"/>
      <c r="O634" s="49"/>
      <c r="P634" s="50"/>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48"/>
      <c r="O635" s="49"/>
      <c r="P635" s="50"/>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48"/>
      <c r="O636" s="49"/>
      <c r="P636" s="50"/>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48"/>
      <c r="O637" s="49"/>
      <c r="P637" s="50"/>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48"/>
      <c r="O638" s="49"/>
      <c r="P638" s="50"/>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48"/>
      <c r="O639" s="49"/>
      <c r="P639" s="50"/>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48"/>
      <c r="O640" s="49"/>
      <c r="P640" s="50"/>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48"/>
      <c r="O641" s="49"/>
      <c r="P641" s="50"/>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48"/>
      <c r="O642" s="49"/>
      <c r="P642" s="50"/>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48"/>
      <c r="O643" s="49"/>
      <c r="P643" s="50"/>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48"/>
      <c r="O644" s="49"/>
      <c r="P644" s="50"/>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48"/>
      <c r="O645" s="49"/>
      <c r="P645" s="50"/>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48"/>
      <c r="O646" s="49"/>
      <c r="P646" s="50"/>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48"/>
      <c r="O647" s="49"/>
      <c r="P647" s="50"/>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48"/>
      <c r="O648" s="49"/>
      <c r="P648" s="50"/>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48"/>
      <c r="O649" s="49"/>
      <c r="P649" s="50"/>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48"/>
      <c r="O650" s="49"/>
      <c r="P650" s="50"/>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48"/>
      <c r="O651" s="49"/>
      <c r="P651" s="50"/>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48"/>
      <c r="O652" s="49"/>
      <c r="P652" s="50"/>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48"/>
      <c r="O653" s="49"/>
      <c r="P653" s="50"/>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48"/>
      <c r="O654" s="49"/>
      <c r="P654" s="50"/>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48"/>
      <c r="O655" s="49"/>
      <c r="P655" s="50"/>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48"/>
      <c r="O656" s="49"/>
      <c r="P656" s="50"/>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48"/>
      <c r="O657" s="49"/>
      <c r="P657" s="50"/>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48"/>
      <c r="O658" s="49"/>
      <c r="P658" s="50"/>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48"/>
      <c r="O659" s="49"/>
      <c r="P659" s="50"/>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48"/>
      <c r="O660" s="49"/>
      <c r="P660" s="50"/>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48"/>
      <c r="O661" s="49"/>
      <c r="P661" s="50"/>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48"/>
      <c r="O662" s="49"/>
      <c r="P662" s="50"/>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48"/>
      <c r="O663" s="49"/>
      <c r="P663" s="50"/>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48"/>
      <c r="O664" s="49"/>
      <c r="P664" s="50"/>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48"/>
      <c r="O665" s="49"/>
      <c r="P665" s="50"/>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48"/>
      <c r="O666" s="49"/>
      <c r="P666" s="50"/>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48"/>
      <c r="O667" s="49"/>
      <c r="P667" s="50"/>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48"/>
      <c r="O668" s="49"/>
      <c r="P668" s="50"/>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48"/>
      <c r="O669" s="49"/>
      <c r="P669" s="50"/>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48"/>
      <c r="O670" s="49"/>
      <c r="P670" s="50"/>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48"/>
      <c r="O671" s="49"/>
      <c r="P671" s="50"/>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48"/>
      <c r="O672" s="49"/>
      <c r="P672" s="50"/>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48"/>
      <c r="O673" s="49"/>
      <c r="P673" s="50"/>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48"/>
      <c r="O674" s="49"/>
      <c r="P674" s="50"/>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48"/>
      <c r="O675" s="49"/>
      <c r="P675" s="50"/>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48"/>
      <c r="O676" s="49"/>
      <c r="P676" s="50"/>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48"/>
      <c r="O677" s="49"/>
      <c r="P677" s="50"/>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48"/>
      <c r="O678" s="49"/>
      <c r="P678" s="50"/>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48"/>
      <c r="O679" s="49"/>
      <c r="P679" s="50"/>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48"/>
      <c r="O680" s="49"/>
      <c r="P680" s="50"/>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48"/>
      <c r="O681" s="49"/>
      <c r="P681" s="50"/>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48"/>
      <c r="O682" s="49"/>
      <c r="P682" s="50"/>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48"/>
      <c r="O683" s="49"/>
      <c r="P683" s="50"/>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48"/>
      <c r="O684" s="49"/>
      <c r="P684" s="50"/>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48"/>
      <c r="O685" s="49"/>
      <c r="P685" s="50"/>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48"/>
      <c r="O686" s="49"/>
      <c r="P686" s="50"/>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48"/>
      <c r="O687" s="49"/>
      <c r="P687" s="50"/>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48"/>
      <c r="O688" s="49"/>
      <c r="P688" s="50"/>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48"/>
      <c r="O689" s="49"/>
      <c r="P689" s="50"/>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48"/>
      <c r="O690" s="49"/>
      <c r="P690" s="50"/>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48"/>
      <c r="O691" s="49"/>
      <c r="P691" s="50"/>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48"/>
      <c r="O692" s="49"/>
      <c r="P692" s="50"/>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48"/>
      <c r="O693" s="49"/>
      <c r="P693" s="50"/>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48"/>
      <c r="O694" s="49"/>
      <c r="P694" s="50"/>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48"/>
      <c r="O695" s="49"/>
      <c r="P695" s="50"/>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48"/>
      <c r="O696" s="49"/>
      <c r="P696" s="50"/>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48"/>
      <c r="O697" s="49"/>
      <c r="P697" s="50"/>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48"/>
      <c r="O698" s="49"/>
      <c r="P698" s="50"/>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48"/>
      <c r="O699" s="49"/>
      <c r="P699" s="50"/>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48"/>
      <c r="O700" s="49"/>
      <c r="P700" s="50"/>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48"/>
      <c r="O701" s="49"/>
      <c r="P701" s="50"/>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48"/>
      <c r="O702" s="49"/>
      <c r="P702" s="50"/>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48"/>
      <c r="O703" s="49"/>
      <c r="P703" s="50"/>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48"/>
      <c r="O704" s="49"/>
      <c r="P704" s="50"/>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48"/>
      <c r="O705" s="49"/>
      <c r="P705" s="50"/>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48"/>
      <c r="O706" s="49"/>
      <c r="P706" s="50"/>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48"/>
      <c r="O707" s="49"/>
      <c r="P707" s="50"/>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48"/>
      <c r="O708" s="49"/>
      <c r="P708" s="50"/>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48"/>
      <c r="O709" s="49"/>
      <c r="P709" s="50"/>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48"/>
      <c r="O710" s="49"/>
      <c r="P710" s="50"/>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48"/>
      <c r="O711" s="49"/>
      <c r="P711" s="50"/>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48"/>
      <c r="O712" s="49"/>
      <c r="P712" s="50"/>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48"/>
      <c r="O713" s="49"/>
      <c r="P713" s="50"/>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48"/>
      <c r="O714" s="49"/>
      <c r="P714" s="50"/>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48"/>
      <c r="O715" s="49"/>
      <c r="P715" s="50"/>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48"/>
      <c r="O716" s="49"/>
      <c r="P716" s="50"/>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48"/>
      <c r="O717" s="49"/>
      <c r="P717" s="50"/>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48"/>
      <c r="O718" s="49"/>
      <c r="P718" s="50"/>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48"/>
      <c r="O719" s="49"/>
      <c r="P719" s="50"/>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48"/>
      <c r="O720" s="49"/>
      <c r="P720" s="50"/>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48"/>
      <c r="O721" s="49"/>
      <c r="P721" s="50"/>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48"/>
      <c r="O722" s="49"/>
      <c r="P722" s="50"/>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48"/>
      <c r="O723" s="49"/>
      <c r="P723" s="50"/>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48"/>
      <c r="O724" s="49"/>
      <c r="P724" s="50"/>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48"/>
      <c r="O725" s="49"/>
      <c r="P725" s="50"/>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48"/>
      <c r="O726" s="49"/>
      <c r="P726" s="50"/>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48"/>
      <c r="O727" s="49"/>
      <c r="P727" s="50"/>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48"/>
      <c r="O728" s="49"/>
      <c r="P728" s="50"/>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48"/>
      <c r="O729" s="49"/>
      <c r="P729" s="50"/>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48"/>
      <c r="O730" s="49"/>
      <c r="P730" s="50"/>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48"/>
      <c r="O731" s="49"/>
      <c r="P731" s="50"/>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48"/>
      <c r="O732" s="49"/>
      <c r="P732" s="50"/>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48"/>
      <c r="O733" s="49"/>
      <c r="P733" s="50"/>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48"/>
      <c r="O734" s="49"/>
      <c r="P734" s="50"/>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48"/>
      <c r="O735" s="49"/>
      <c r="P735" s="50"/>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48"/>
      <c r="O736" s="49"/>
      <c r="P736" s="50"/>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48"/>
      <c r="O737" s="49"/>
      <c r="P737" s="50"/>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48"/>
      <c r="O738" s="49"/>
      <c r="P738" s="50"/>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48"/>
      <c r="O739" s="49"/>
      <c r="P739" s="50"/>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48"/>
      <c r="O740" s="49"/>
      <c r="P740" s="50"/>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48"/>
      <c r="O741" s="49"/>
      <c r="P741" s="50"/>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48"/>
      <c r="O742" s="49"/>
      <c r="P742" s="50"/>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48"/>
      <c r="O743" s="49"/>
      <c r="P743" s="50"/>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48"/>
      <c r="O744" s="49"/>
      <c r="P744" s="50"/>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48"/>
      <c r="O745" s="49"/>
      <c r="P745" s="50"/>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48"/>
      <c r="O746" s="49"/>
      <c r="P746" s="50"/>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48"/>
      <c r="O747" s="49"/>
      <c r="P747" s="50"/>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48"/>
      <c r="O748" s="49"/>
      <c r="P748" s="50"/>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48"/>
      <c r="O749" s="49"/>
      <c r="P749" s="50"/>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48"/>
      <c r="O750" s="49"/>
      <c r="P750" s="50"/>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48"/>
      <c r="O751" s="49"/>
      <c r="P751" s="50"/>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48"/>
      <c r="O752" s="49"/>
      <c r="P752" s="50"/>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48"/>
      <c r="O753" s="49"/>
      <c r="P753" s="50"/>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48"/>
      <c r="O754" s="49"/>
      <c r="P754" s="50"/>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48"/>
      <c r="O755" s="49"/>
      <c r="P755" s="50"/>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48"/>
      <c r="O756" s="49"/>
      <c r="P756" s="50"/>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48"/>
      <c r="O757" s="49"/>
      <c r="P757" s="50"/>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48"/>
      <c r="O758" s="49"/>
      <c r="P758" s="50"/>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48"/>
      <c r="O759" s="49"/>
      <c r="P759" s="50"/>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48"/>
      <c r="O760" s="49"/>
      <c r="P760" s="50"/>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48"/>
      <c r="O761" s="49"/>
      <c r="P761" s="50"/>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48"/>
      <c r="O762" s="49"/>
      <c r="P762" s="50"/>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48"/>
      <c r="O763" s="49"/>
      <c r="P763" s="50"/>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48"/>
      <c r="O764" s="49"/>
      <c r="P764" s="50"/>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48"/>
      <c r="O765" s="49"/>
      <c r="P765" s="50"/>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48"/>
      <c r="O766" s="49"/>
      <c r="P766" s="50"/>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48"/>
      <c r="O767" s="49"/>
      <c r="P767" s="50"/>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48"/>
      <c r="O768" s="49"/>
      <c r="P768" s="50"/>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48"/>
      <c r="O769" s="49"/>
      <c r="P769" s="50"/>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48"/>
      <c r="O770" s="49"/>
      <c r="P770" s="50"/>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48"/>
      <c r="O771" s="49"/>
      <c r="P771" s="50"/>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48"/>
      <c r="O772" s="49"/>
      <c r="P772" s="50"/>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48"/>
      <c r="O773" s="49"/>
      <c r="P773" s="50"/>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48"/>
      <c r="O774" s="49"/>
      <c r="P774" s="50"/>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48"/>
      <c r="O775" s="49"/>
      <c r="P775" s="50"/>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48"/>
      <c r="O776" s="49"/>
      <c r="P776" s="50"/>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48"/>
      <c r="O777" s="49"/>
      <c r="P777" s="50"/>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48"/>
      <c r="O778" s="49"/>
      <c r="P778" s="50"/>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48"/>
      <c r="O779" s="49"/>
      <c r="P779" s="50"/>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48"/>
      <c r="O780" s="49"/>
      <c r="P780" s="50"/>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48"/>
      <c r="O781" s="49"/>
      <c r="P781" s="50"/>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48"/>
      <c r="O782" s="49"/>
      <c r="P782" s="50"/>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48"/>
      <c r="O783" s="49"/>
      <c r="P783" s="50"/>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48"/>
      <c r="O784" s="49"/>
      <c r="P784" s="50"/>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48"/>
      <c r="O785" s="49"/>
      <c r="P785" s="50"/>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48"/>
      <c r="O786" s="49"/>
      <c r="P786" s="50"/>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48"/>
      <c r="O787" s="49"/>
      <c r="P787" s="50"/>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48"/>
      <c r="O788" s="49"/>
      <c r="P788" s="50"/>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48"/>
      <c r="O789" s="49"/>
      <c r="P789" s="50"/>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48"/>
      <c r="O790" s="49"/>
      <c r="P790" s="50"/>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48"/>
      <c r="O791" s="49"/>
      <c r="P791" s="50"/>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48"/>
      <c r="O792" s="49"/>
      <c r="P792" s="50"/>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48"/>
      <c r="O793" s="49"/>
      <c r="P793" s="50"/>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48"/>
      <c r="O794" s="49"/>
      <c r="P794" s="50"/>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48"/>
      <c r="O795" s="49"/>
      <c r="P795" s="50"/>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48"/>
      <c r="O796" s="49"/>
      <c r="P796" s="50"/>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48"/>
      <c r="O797" s="49"/>
      <c r="P797" s="50"/>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48"/>
      <c r="O798" s="49"/>
      <c r="P798" s="50"/>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48"/>
      <c r="O799" s="49"/>
      <c r="P799" s="50"/>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48"/>
      <c r="O800" s="49"/>
      <c r="P800" s="50"/>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48"/>
      <c r="O801" s="49"/>
      <c r="P801" s="50"/>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48"/>
      <c r="O802" s="49"/>
      <c r="P802" s="50"/>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48"/>
      <c r="O803" s="49"/>
      <c r="P803" s="50"/>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48"/>
      <c r="O804" s="49"/>
      <c r="P804" s="50"/>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48"/>
      <c r="O805" s="49"/>
      <c r="P805" s="50"/>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48"/>
      <c r="O806" s="49"/>
      <c r="P806" s="50"/>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48"/>
      <c r="O807" s="49"/>
      <c r="P807" s="50"/>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48"/>
      <c r="O808" s="49"/>
      <c r="P808" s="50"/>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48"/>
      <c r="O809" s="49"/>
      <c r="P809" s="50"/>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48"/>
      <c r="O810" s="49"/>
      <c r="P810" s="50"/>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48"/>
      <c r="O811" s="49"/>
      <c r="P811" s="50"/>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48"/>
      <c r="O812" s="49"/>
      <c r="P812" s="50"/>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48"/>
      <c r="O813" s="49"/>
      <c r="P813" s="50"/>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48"/>
      <c r="O814" s="49"/>
      <c r="P814" s="50"/>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48"/>
      <c r="O815" s="49"/>
      <c r="P815" s="50"/>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48"/>
      <c r="O816" s="49"/>
      <c r="P816" s="50"/>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48"/>
      <c r="O817" s="49"/>
      <c r="P817" s="50"/>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48"/>
      <c r="O818" s="49"/>
      <c r="P818" s="50"/>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48"/>
      <c r="O819" s="49"/>
      <c r="P819" s="50"/>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48"/>
      <c r="O820" s="49"/>
      <c r="P820" s="50"/>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48"/>
      <c r="O821" s="49"/>
      <c r="P821" s="50"/>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48"/>
      <c r="O822" s="49"/>
      <c r="P822" s="50"/>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48"/>
      <c r="O823" s="49"/>
      <c r="P823" s="50"/>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48"/>
      <c r="O824" s="49"/>
      <c r="P824" s="50"/>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48"/>
      <c r="O825" s="49"/>
      <c r="P825" s="50"/>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48"/>
      <c r="O826" s="49"/>
      <c r="P826" s="50"/>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48"/>
      <c r="O827" s="49"/>
      <c r="P827" s="50"/>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48"/>
      <c r="O828" s="49"/>
      <c r="P828" s="50"/>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48"/>
      <c r="O829" s="49"/>
      <c r="P829" s="50"/>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48"/>
      <c r="O830" s="49"/>
      <c r="P830" s="50"/>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48"/>
      <c r="O831" s="49"/>
      <c r="P831" s="50"/>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48"/>
      <c r="O832" s="49"/>
      <c r="P832" s="50"/>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48"/>
      <c r="O833" s="49"/>
      <c r="P833" s="50"/>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48"/>
      <c r="O834" s="49"/>
      <c r="P834" s="50"/>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48"/>
      <c r="O835" s="49"/>
      <c r="P835" s="50"/>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48"/>
      <c r="O836" s="49"/>
      <c r="P836" s="50"/>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48"/>
      <c r="O837" s="49"/>
      <c r="P837" s="50"/>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48"/>
      <c r="O838" s="49"/>
      <c r="P838" s="50"/>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48"/>
      <c r="O839" s="49"/>
      <c r="P839" s="50"/>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48"/>
      <c r="O840" s="49"/>
      <c r="P840" s="50"/>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48"/>
      <c r="O841" s="49"/>
      <c r="P841" s="50"/>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48"/>
      <c r="O842" s="49"/>
      <c r="P842" s="50"/>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48"/>
      <c r="O843" s="49"/>
      <c r="P843" s="50"/>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48"/>
      <c r="O844" s="49"/>
      <c r="P844" s="50"/>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48"/>
      <c r="O845" s="49"/>
      <c r="P845" s="50"/>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48"/>
      <c r="O846" s="49"/>
      <c r="P846" s="50"/>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48"/>
      <c r="O847" s="49"/>
      <c r="P847" s="50"/>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48"/>
      <c r="O848" s="49"/>
      <c r="P848" s="50"/>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48"/>
      <c r="O849" s="49"/>
      <c r="P849" s="50"/>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48"/>
      <c r="O850" s="49"/>
      <c r="P850" s="50"/>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48"/>
      <c r="O851" s="49"/>
      <c r="P851" s="50"/>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48"/>
      <c r="O852" s="49"/>
      <c r="P852" s="50"/>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48"/>
      <c r="O853" s="49"/>
      <c r="P853" s="50"/>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48"/>
      <c r="O854" s="49"/>
      <c r="P854" s="50"/>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48"/>
      <c r="O855" s="49"/>
      <c r="P855" s="50"/>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48"/>
      <c r="O856" s="49"/>
      <c r="P856" s="50"/>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48"/>
      <c r="O857" s="49"/>
      <c r="P857" s="50"/>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48"/>
      <c r="O858" s="49"/>
      <c r="P858" s="50"/>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48"/>
      <c r="O859" s="49"/>
      <c r="P859" s="50"/>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48"/>
      <c r="O860" s="49"/>
      <c r="P860" s="50"/>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48"/>
      <c r="O861" s="49"/>
      <c r="P861" s="50"/>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48"/>
      <c r="O862" s="49"/>
      <c r="P862" s="50"/>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48"/>
      <c r="O863" s="49"/>
      <c r="P863" s="50"/>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48"/>
      <c r="O864" s="49"/>
      <c r="P864" s="50"/>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48"/>
      <c r="O865" s="49"/>
      <c r="P865" s="50"/>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48"/>
      <c r="O866" s="49"/>
      <c r="P866" s="50"/>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48"/>
      <c r="O867" s="49"/>
      <c r="P867" s="50"/>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48"/>
      <c r="O868" s="49"/>
      <c r="P868" s="50"/>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48"/>
      <c r="O869" s="49"/>
      <c r="P869" s="50"/>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48"/>
      <c r="O870" s="49"/>
      <c r="P870" s="50"/>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48"/>
      <c r="O871" s="49"/>
      <c r="P871" s="50"/>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48"/>
      <c r="O872" s="49"/>
      <c r="P872" s="50"/>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48"/>
      <c r="O873" s="49"/>
      <c r="P873" s="50"/>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48"/>
      <c r="O874" s="49"/>
      <c r="P874" s="50"/>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48"/>
      <c r="O875" s="49"/>
      <c r="P875" s="50"/>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48"/>
      <c r="O876" s="49"/>
      <c r="P876" s="50"/>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48"/>
      <c r="O877" s="49"/>
      <c r="P877" s="50"/>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48"/>
      <c r="O878" s="49"/>
      <c r="P878" s="50"/>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48"/>
      <c r="O879" s="49"/>
      <c r="P879" s="50"/>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48"/>
      <c r="O880" s="49"/>
      <c r="P880" s="50"/>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48"/>
      <c r="O881" s="49"/>
      <c r="P881" s="50"/>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48"/>
      <c r="O882" s="49"/>
      <c r="P882" s="50"/>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48"/>
      <c r="O883" s="49"/>
      <c r="P883" s="50"/>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48"/>
      <c r="O884" s="49"/>
      <c r="P884" s="50"/>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48"/>
      <c r="O885" s="49"/>
      <c r="P885" s="50"/>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48"/>
      <c r="O886" s="49"/>
      <c r="P886" s="50"/>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48"/>
      <c r="O887" s="49"/>
      <c r="P887" s="50"/>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48"/>
      <c r="O888" s="49"/>
      <c r="P888" s="50"/>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48"/>
      <c r="O889" s="49"/>
      <c r="P889" s="50"/>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48"/>
      <c r="O890" s="49"/>
      <c r="P890" s="50"/>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48"/>
      <c r="O891" s="49"/>
      <c r="P891" s="50"/>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48"/>
      <c r="O892" s="49"/>
      <c r="P892" s="50"/>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48"/>
      <c r="O893" s="49"/>
      <c r="P893" s="50"/>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48"/>
      <c r="O894" s="49"/>
      <c r="P894" s="50"/>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48"/>
      <c r="O895" s="49"/>
      <c r="P895" s="50"/>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48"/>
      <c r="O896" s="49"/>
      <c r="P896" s="50"/>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48"/>
      <c r="O897" s="49"/>
      <c r="P897" s="50"/>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48"/>
      <c r="O898" s="49"/>
      <c r="P898" s="50"/>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48"/>
      <c r="O899" s="49"/>
      <c r="P899" s="50"/>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48"/>
      <c r="O900" s="49"/>
      <c r="P900" s="50"/>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48"/>
      <c r="O901" s="49"/>
      <c r="P901" s="50"/>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48"/>
      <c r="O902" s="49"/>
      <c r="P902" s="50"/>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48"/>
      <c r="O903" s="49"/>
      <c r="P903" s="50"/>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48"/>
      <c r="O904" s="49"/>
      <c r="P904" s="50"/>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48"/>
      <c r="O905" s="49"/>
      <c r="P905" s="50"/>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48"/>
      <c r="O906" s="49"/>
      <c r="P906" s="50"/>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48"/>
      <c r="O907" s="49"/>
      <c r="P907" s="50"/>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48"/>
      <c r="O908" s="49"/>
      <c r="P908" s="50"/>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48"/>
      <c r="O909" s="49"/>
      <c r="P909" s="50"/>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48"/>
      <c r="O910" s="49"/>
      <c r="P910" s="50"/>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48"/>
      <c r="O911" s="49"/>
      <c r="P911" s="50"/>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48"/>
      <c r="O912" s="49"/>
      <c r="P912" s="50"/>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48"/>
      <c r="O913" s="49"/>
      <c r="P913" s="50"/>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48"/>
      <c r="O914" s="49"/>
      <c r="P914" s="50"/>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48"/>
      <c r="O915" s="49"/>
      <c r="P915" s="50"/>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48"/>
      <c r="O916" s="49"/>
      <c r="P916" s="50"/>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48"/>
      <c r="O917" s="49"/>
      <c r="P917" s="50"/>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48"/>
      <c r="O918" s="49"/>
      <c r="P918" s="50"/>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48"/>
      <c r="O919" s="49"/>
      <c r="P919" s="50"/>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48"/>
      <c r="O920" s="49"/>
      <c r="P920" s="50"/>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48"/>
      <c r="O921" s="49"/>
      <c r="P921" s="50"/>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48"/>
      <c r="O922" s="49"/>
      <c r="P922" s="50"/>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48"/>
      <c r="O923" s="49"/>
      <c r="P923" s="50"/>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48"/>
      <c r="O924" s="49"/>
      <c r="P924" s="50"/>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48"/>
      <c r="O925" s="49"/>
      <c r="P925" s="50"/>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48"/>
      <c r="O926" s="49"/>
      <c r="P926" s="50"/>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48"/>
      <c r="O927" s="49"/>
      <c r="P927" s="50"/>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48"/>
      <c r="O928" s="49"/>
      <c r="P928" s="50"/>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48"/>
      <c r="O929" s="49"/>
      <c r="P929" s="50"/>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48"/>
      <c r="O930" s="49"/>
      <c r="P930" s="50"/>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48"/>
      <c r="O931" s="49"/>
      <c r="P931" s="50"/>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48"/>
      <c r="O932" s="49"/>
      <c r="P932" s="50"/>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48"/>
      <c r="O933" s="49"/>
      <c r="P933" s="50"/>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48"/>
      <c r="O934" s="49"/>
      <c r="P934" s="50"/>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48"/>
      <c r="O935" s="49"/>
      <c r="P935" s="50"/>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48"/>
      <c r="O936" s="49"/>
      <c r="P936" s="50"/>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48"/>
      <c r="O937" s="49"/>
      <c r="P937" s="50"/>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48"/>
      <c r="O938" s="49"/>
      <c r="P938" s="50"/>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48"/>
      <c r="O939" s="49"/>
      <c r="P939" s="50"/>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48"/>
      <c r="O940" s="49"/>
      <c r="P940" s="50"/>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48"/>
      <c r="O941" s="49"/>
      <c r="P941" s="50"/>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48"/>
      <c r="O942" s="49"/>
      <c r="P942" s="50"/>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48"/>
      <c r="O943" s="49"/>
      <c r="P943" s="50"/>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48"/>
      <c r="O944" s="49"/>
      <c r="P944" s="50"/>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48"/>
      <c r="O945" s="49"/>
      <c r="P945" s="50"/>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48"/>
      <c r="O946" s="49"/>
      <c r="P946" s="50"/>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48"/>
      <c r="O947" s="49"/>
      <c r="P947" s="50"/>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48"/>
      <c r="O948" s="49"/>
      <c r="P948" s="50"/>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48"/>
      <c r="O949" s="49"/>
      <c r="P949" s="50"/>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48"/>
      <c r="O950" s="49"/>
      <c r="P950" s="50"/>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48"/>
      <c r="O951" s="49"/>
      <c r="P951" s="50"/>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48"/>
      <c r="O952" s="49"/>
      <c r="P952" s="50"/>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48"/>
      <c r="O953" s="49"/>
      <c r="P953" s="50"/>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48"/>
      <c r="O954" s="49"/>
      <c r="P954" s="50"/>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48"/>
      <c r="O955" s="49"/>
      <c r="P955" s="50"/>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48"/>
      <c r="O956" s="49"/>
      <c r="P956" s="50"/>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48"/>
      <c r="O957" s="49"/>
      <c r="P957" s="50"/>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48"/>
      <c r="O958" s="49"/>
      <c r="P958" s="50"/>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48"/>
      <c r="O959" s="49"/>
      <c r="P959" s="50"/>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48"/>
      <c r="O960" s="49"/>
      <c r="P960" s="50"/>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48"/>
      <c r="O961" s="49"/>
      <c r="P961" s="50"/>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48"/>
      <c r="O962" s="49"/>
      <c r="P962" s="50"/>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48"/>
      <c r="O963" s="49"/>
      <c r="P963" s="50"/>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48"/>
      <c r="O964" s="49"/>
      <c r="P964" s="50"/>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48"/>
      <c r="O965" s="49"/>
      <c r="P965" s="50"/>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48"/>
      <c r="O966" s="49"/>
      <c r="P966" s="50"/>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48"/>
      <c r="O967" s="49"/>
      <c r="P967" s="50"/>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48"/>
      <c r="O968" s="49"/>
      <c r="P968" s="50"/>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48"/>
      <c r="O969" s="49"/>
      <c r="P969" s="50"/>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48"/>
      <c r="O970" s="49"/>
      <c r="P970" s="50"/>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48"/>
      <c r="O971" s="49"/>
      <c r="P971" s="50"/>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48"/>
      <c r="O972" s="49"/>
      <c r="P972" s="50"/>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48"/>
      <c r="O973" s="49"/>
      <c r="P973" s="50"/>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48"/>
      <c r="O974" s="49"/>
      <c r="P974" s="50"/>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48"/>
      <c r="O975" s="49"/>
      <c r="P975" s="50"/>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48"/>
      <c r="O976" s="49"/>
      <c r="P976" s="50"/>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48"/>
      <c r="O977" s="49"/>
      <c r="P977" s="50"/>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48"/>
      <c r="O978" s="49"/>
      <c r="P978" s="50"/>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48"/>
      <c r="O979" s="49"/>
      <c r="P979" s="50"/>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48"/>
      <c r="O980" s="49"/>
      <c r="P980" s="50"/>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48"/>
      <c r="O981" s="49"/>
      <c r="P981" s="50"/>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48"/>
      <c r="O982" s="49"/>
      <c r="P982" s="50"/>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48"/>
      <c r="O983" s="49"/>
      <c r="P983" s="50"/>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48"/>
      <c r="O984" s="49"/>
      <c r="P984" s="50"/>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48"/>
      <c r="O985" s="49"/>
      <c r="P985" s="50"/>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48"/>
      <c r="O986" s="49"/>
      <c r="P986" s="50"/>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48"/>
      <c r="O987" s="49"/>
      <c r="P987" s="50"/>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48"/>
      <c r="O988" s="49"/>
      <c r="P988" s="50"/>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48"/>
      <c r="O989" s="49"/>
      <c r="P989" s="50"/>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48"/>
      <c r="O990" s="49"/>
      <c r="P990" s="50"/>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48"/>
      <c r="O991" s="49"/>
      <c r="P991" s="50"/>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48"/>
      <c r="O992" s="49"/>
      <c r="P992" s="50"/>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48"/>
      <c r="O993" s="49"/>
      <c r="P993" s="50"/>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48"/>
      <c r="O994" s="49"/>
      <c r="P994" s="50"/>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48"/>
      <c r="O995" s="49"/>
      <c r="P995" s="50"/>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48"/>
      <c r="O996" s="49"/>
      <c r="P996" s="50"/>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48"/>
      <c r="O997" s="49"/>
      <c r="P997" s="50"/>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48"/>
      <c r="O998" s="49"/>
      <c r="P998" s="50"/>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48"/>
      <c r="O999" s="49"/>
      <c r="P999" s="50"/>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48"/>
      <c r="O1000" s="49"/>
      <c r="P1000" s="50"/>
      <c r="Q1000" s="38"/>
      <c r="R1000" s="38"/>
      <c r="S1000" s="38"/>
      <c r="T1000" s="38"/>
      <c r="U1000" s="38"/>
      <c r="V1000" s="38"/>
      <c r="W1000" s="38"/>
      <c r="X1000" s="38"/>
      <c r="Y1000" s="38"/>
      <c r="Z1000" s="38"/>
    </row>
  </sheetData>
  <mergeCells count="284">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K40:K42"/>
    <mergeCell ref="L40:L42"/>
    <mergeCell ref="M40:M42"/>
    <mergeCell ref="N40:N42"/>
    <mergeCell ref="O40:O42"/>
    <mergeCell ref="P40:P42"/>
    <mergeCell ref="B40:B42"/>
    <mergeCell ref="C40:C42"/>
    <mergeCell ref="D40:D42"/>
    <mergeCell ref="E40:E42"/>
    <mergeCell ref="F40:F42"/>
    <mergeCell ref="G40:I40"/>
    <mergeCell ref="J40:J42"/>
    <mergeCell ref="I41:I42"/>
    <mergeCell ref="L32:L39"/>
    <mergeCell ref="M32:M39"/>
    <mergeCell ref="N32:N39"/>
    <mergeCell ref="O32:O39"/>
    <mergeCell ref="P32:P39"/>
    <mergeCell ref="B32:B39"/>
    <mergeCell ref="C32:C39"/>
    <mergeCell ref="D32:D39"/>
    <mergeCell ref="E32:E39"/>
    <mergeCell ref="F32:F39"/>
    <mergeCell ref="J32:J39"/>
    <mergeCell ref="K32:K39"/>
    <mergeCell ref="O75:O82"/>
    <mergeCell ref="P75:P82"/>
    <mergeCell ref="B75:B82"/>
    <mergeCell ref="C75:C82"/>
    <mergeCell ref="D75:D82"/>
    <mergeCell ref="E75:E82"/>
    <mergeCell ref="F75:F82"/>
    <mergeCell ref="I75:I82"/>
    <mergeCell ref="J75:J82"/>
    <mergeCell ref="O67:O74"/>
    <mergeCell ref="P67:P74"/>
    <mergeCell ref="B67:B74"/>
    <mergeCell ref="C67:C74"/>
    <mergeCell ref="D67:D74"/>
    <mergeCell ref="E67:E74"/>
    <mergeCell ref="F67:F74"/>
    <mergeCell ref="I67:I74"/>
    <mergeCell ref="J67:J74"/>
    <mergeCell ref="L59:L66"/>
    <mergeCell ref="M59:M66"/>
    <mergeCell ref="N59:N66"/>
    <mergeCell ref="O59:O66"/>
    <mergeCell ref="P59:P66"/>
    <mergeCell ref="B59:B66"/>
    <mergeCell ref="C59:C66"/>
    <mergeCell ref="D59:D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E137:E144"/>
    <mergeCell ref="F137:F144"/>
    <mergeCell ref="I137:I144"/>
    <mergeCell ref="J137:J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A113" zoomScale="71" zoomScaleNormal="71" workbookViewId="0">
      <selection activeCell="N83" sqref="N83:N90"/>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47"/>
      <c r="M1" s="47"/>
      <c r="N1" s="47"/>
      <c r="O1" s="40"/>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7"/>
      <c r="M2" s="47"/>
      <c r="N2" s="47"/>
      <c r="O2" s="40"/>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7"/>
      <c r="M3" s="47"/>
      <c r="N3" s="47"/>
      <c r="O3" s="40"/>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7"/>
      <c r="M4" s="47"/>
      <c r="N4" s="47"/>
      <c r="O4" s="40"/>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47"/>
      <c r="O5" s="40"/>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7"/>
      <c r="M6" s="47"/>
      <c r="N6" s="47"/>
      <c r="O6" s="40"/>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7"/>
      <c r="M7" s="47"/>
      <c r="N7" s="47"/>
      <c r="O7" s="40"/>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7"/>
      <c r="M8" s="47"/>
      <c r="N8" s="47"/>
      <c r="O8" s="40"/>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47"/>
      <c r="O9" s="40"/>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47"/>
      <c r="M10" s="47"/>
      <c r="N10" s="47"/>
      <c r="O10" s="40"/>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47"/>
      <c r="M11" s="47"/>
      <c r="N11" s="47"/>
      <c r="O11" s="40"/>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47"/>
      <c r="M12" s="47"/>
      <c r="N12" s="47"/>
      <c r="O12" s="40"/>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47"/>
      <c r="M13" s="47"/>
      <c r="N13" s="47"/>
      <c r="O13" s="40"/>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47"/>
      <c r="M14" s="47"/>
      <c r="N14" s="47"/>
      <c r="O14" s="40"/>
      <c r="P14" s="38"/>
      <c r="Q14" s="38"/>
      <c r="R14" s="38"/>
      <c r="S14" s="38"/>
      <c r="T14" s="38"/>
      <c r="U14" s="38"/>
      <c r="V14" s="38"/>
      <c r="W14" s="38"/>
      <c r="X14" s="38"/>
      <c r="Y14" s="38"/>
      <c r="Z14" s="38"/>
    </row>
    <row r="15" spans="1:26" ht="19.5" customHeight="1" x14ac:dyDescent="0.3">
      <c r="A15" s="38"/>
      <c r="B15" s="38"/>
      <c r="C15" s="52" t="s">
        <v>190</v>
      </c>
      <c r="D15" s="52"/>
      <c r="E15" s="52"/>
      <c r="F15" s="52"/>
      <c r="G15" s="52"/>
      <c r="H15" s="52"/>
      <c r="I15" s="52"/>
      <c r="J15" s="52"/>
      <c r="K15" s="52"/>
      <c r="L15" s="47"/>
      <c r="M15" s="47"/>
      <c r="N15" s="47"/>
      <c r="O15" s="40"/>
      <c r="P15" s="38"/>
      <c r="Q15" s="38"/>
      <c r="R15" s="38"/>
      <c r="S15" s="38"/>
      <c r="T15" s="38"/>
      <c r="U15" s="38"/>
      <c r="V15" s="38"/>
      <c r="W15" s="38"/>
      <c r="X15" s="38"/>
      <c r="Y15" s="38"/>
      <c r="Z15" s="38"/>
    </row>
    <row r="16" spans="1:26" ht="148.5" customHeight="1" x14ac:dyDescent="0.3">
      <c r="A16" s="38"/>
      <c r="B16" s="38"/>
      <c r="C16" s="53" t="s">
        <v>191</v>
      </c>
      <c r="D16" s="53"/>
      <c r="E16" s="53"/>
      <c r="F16" s="53"/>
      <c r="G16" s="53"/>
      <c r="H16" s="53"/>
      <c r="I16" s="53"/>
      <c r="J16" s="158"/>
      <c r="K16" s="158"/>
      <c r="L16" s="47"/>
      <c r="M16" s="47"/>
      <c r="N16" s="47"/>
      <c r="O16" s="40"/>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134"/>
      <c r="K17" s="134"/>
      <c r="L17" s="47"/>
      <c r="M17" s="47"/>
      <c r="N17" s="47"/>
      <c r="O17" s="40"/>
      <c r="P17" s="38"/>
      <c r="Q17" s="38"/>
      <c r="R17" s="38"/>
      <c r="S17" s="38"/>
      <c r="T17" s="38"/>
      <c r="U17" s="38"/>
      <c r="V17" s="38"/>
      <c r="W17" s="38"/>
      <c r="X17" s="38"/>
      <c r="Y17" s="38"/>
      <c r="Z17" s="38"/>
    </row>
    <row r="18" spans="1:26" ht="118.5" customHeight="1" x14ac:dyDescent="0.3">
      <c r="A18" s="38"/>
      <c r="B18" s="622" t="s">
        <v>111</v>
      </c>
      <c r="C18" s="54" t="s">
        <v>192</v>
      </c>
      <c r="D18" s="625" t="s">
        <v>8</v>
      </c>
      <c r="E18" s="625" t="s">
        <v>193</v>
      </c>
      <c r="F18" s="626" t="s">
        <v>194</v>
      </c>
      <c r="G18" s="627" t="s">
        <v>112</v>
      </c>
      <c r="H18" s="332"/>
      <c r="I18" s="424"/>
      <c r="J18" s="628" t="s">
        <v>441</v>
      </c>
      <c r="K18" s="629" t="s">
        <v>128</v>
      </c>
      <c r="L18" s="538"/>
      <c r="M18" s="538"/>
      <c r="N18" s="538"/>
      <c r="O18" s="40"/>
      <c r="P18" s="38"/>
      <c r="Q18" s="38"/>
      <c r="R18" s="38"/>
      <c r="S18" s="38"/>
      <c r="T18" s="38"/>
      <c r="U18" s="38"/>
      <c r="V18" s="38"/>
      <c r="W18" s="38"/>
      <c r="X18" s="38"/>
      <c r="Y18" s="38"/>
      <c r="Z18" s="38"/>
    </row>
    <row r="19" spans="1:26" ht="29.25" customHeight="1" x14ac:dyDescent="0.3">
      <c r="A19" s="38"/>
      <c r="B19" s="623"/>
      <c r="C19" s="55"/>
      <c r="D19" s="371"/>
      <c r="E19" s="371"/>
      <c r="F19" s="371"/>
      <c r="G19" s="633" t="s">
        <v>13</v>
      </c>
      <c r="H19" s="632" t="s">
        <v>15</v>
      </c>
      <c r="I19" s="632" t="s">
        <v>537</v>
      </c>
      <c r="J19" s="371"/>
      <c r="K19" s="630"/>
      <c r="L19" s="335"/>
      <c r="M19" s="335"/>
      <c r="N19" s="335"/>
      <c r="O19" s="40"/>
      <c r="P19" s="38"/>
      <c r="Q19" s="38"/>
      <c r="R19" s="38"/>
      <c r="S19" s="38"/>
      <c r="T19" s="38"/>
      <c r="U19" s="38"/>
      <c r="V19" s="38"/>
      <c r="W19" s="38"/>
      <c r="X19" s="38"/>
      <c r="Y19" s="38"/>
      <c r="Z19" s="38"/>
    </row>
    <row r="20" spans="1:26" ht="65.25" customHeight="1" x14ac:dyDescent="0.3">
      <c r="A20" s="38"/>
      <c r="B20" s="624"/>
      <c r="C20" s="56"/>
      <c r="D20" s="405"/>
      <c r="E20" s="405"/>
      <c r="F20" s="405"/>
      <c r="G20" s="405"/>
      <c r="H20" s="405"/>
      <c r="I20" s="405"/>
      <c r="J20" s="405"/>
      <c r="K20" s="631"/>
      <c r="L20" s="335"/>
      <c r="M20" s="335"/>
      <c r="N20" s="335"/>
      <c r="O20" s="40"/>
      <c r="P20" s="38"/>
      <c r="Q20" s="38"/>
      <c r="R20" s="38"/>
      <c r="S20" s="38"/>
      <c r="T20" s="38"/>
      <c r="U20" s="38"/>
      <c r="V20" s="38"/>
      <c r="W20" s="38"/>
      <c r="X20" s="38"/>
      <c r="Y20" s="38"/>
      <c r="Z20" s="38"/>
    </row>
    <row r="21" spans="1:26" ht="228.75" customHeight="1" x14ac:dyDescent="0.3">
      <c r="A21" s="38"/>
      <c r="B21" s="378" t="str">
        <f>+LEFT(C21,4)</f>
        <v>10.1</v>
      </c>
      <c r="C21" s="193" t="s">
        <v>195</v>
      </c>
      <c r="D21" s="638" t="s">
        <v>638</v>
      </c>
      <c r="E21" s="610" t="s">
        <v>654</v>
      </c>
      <c r="F21" s="634">
        <v>3</v>
      </c>
      <c r="G21" s="194">
        <v>1</v>
      </c>
      <c r="H21" s="326" t="s">
        <v>520</v>
      </c>
      <c r="I21" s="635" t="s">
        <v>752</v>
      </c>
      <c r="J21" s="646">
        <v>3</v>
      </c>
      <c r="K21" s="647"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592">
        <f>+IF(K21="",152,IF(K21="Deficiencia de control mayor (diseño y ejecución)",160,IF(K21="Deficiencia de control (diseño o ejecución)",180,IF(K21="Oportunidad de mejora",200,220))))</f>
        <v>220</v>
      </c>
      <c r="M21" s="569">
        <v>3.4569000000000001</v>
      </c>
      <c r="N21" s="569">
        <f>+L21+M21</f>
        <v>223.45689999999999</v>
      </c>
      <c r="O21" s="40"/>
      <c r="P21" s="38"/>
      <c r="Q21" s="38"/>
      <c r="R21" s="38"/>
      <c r="S21" s="38"/>
      <c r="T21" s="38"/>
      <c r="U21" s="38"/>
      <c r="V21" s="38"/>
      <c r="W21" s="38"/>
      <c r="X21" s="38"/>
      <c r="Y21" s="38"/>
      <c r="Z21" s="38"/>
    </row>
    <row r="22" spans="1:26" ht="184.5" customHeight="1" x14ac:dyDescent="0.3">
      <c r="A22" s="38"/>
      <c r="B22" s="379"/>
      <c r="C22" s="195"/>
      <c r="D22" s="615"/>
      <c r="E22" s="590"/>
      <c r="F22" s="615"/>
      <c r="G22" s="196">
        <v>2</v>
      </c>
      <c r="H22" s="324" t="s">
        <v>655</v>
      </c>
      <c r="I22" s="636"/>
      <c r="J22" s="605"/>
      <c r="K22" s="575"/>
      <c r="L22" s="593"/>
      <c r="M22" s="570"/>
      <c r="N22" s="570"/>
      <c r="O22" s="40"/>
      <c r="P22" s="38"/>
      <c r="Q22" s="38"/>
      <c r="R22" s="38"/>
      <c r="S22" s="38"/>
      <c r="T22" s="38"/>
      <c r="U22" s="38"/>
      <c r="V22" s="38"/>
      <c r="W22" s="38"/>
      <c r="X22" s="38"/>
      <c r="Y22" s="38"/>
      <c r="Z22" s="38"/>
    </row>
    <row r="23" spans="1:26" ht="293.25" customHeight="1" x14ac:dyDescent="0.3">
      <c r="A23" s="38"/>
      <c r="B23" s="379"/>
      <c r="C23" s="195"/>
      <c r="D23" s="615"/>
      <c r="E23" s="590"/>
      <c r="F23" s="615"/>
      <c r="G23" s="196">
        <v>3</v>
      </c>
      <c r="H23" s="197" t="s">
        <v>656</v>
      </c>
      <c r="I23" s="636"/>
      <c r="J23" s="605"/>
      <c r="K23" s="575"/>
      <c r="L23" s="593"/>
      <c r="M23" s="570"/>
      <c r="N23" s="570"/>
      <c r="O23" s="40"/>
      <c r="P23" s="38"/>
      <c r="Q23" s="38"/>
      <c r="R23" s="38"/>
      <c r="S23" s="38"/>
      <c r="T23" s="38"/>
      <c r="U23" s="38"/>
      <c r="V23" s="38"/>
      <c r="W23" s="38"/>
      <c r="X23" s="38"/>
      <c r="Y23" s="38"/>
      <c r="Z23" s="38"/>
    </row>
    <row r="24" spans="1:26" ht="130.5" customHeight="1" x14ac:dyDescent="0.3">
      <c r="A24" s="38"/>
      <c r="B24" s="379"/>
      <c r="C24" s="195"/>
      <c r="D24" s="615"/>
      <c r="E24" s="590"/>
      <c r="F24" s="615"/>
      <c r="G24" s="196">
        <v>4</v>
      </c>
      <c r="H24" s="324" t="s">
        <v>657</v>
      </c>
      <c r="I24" s="636"/>
      <c r="J24" s="605"/>
      <c r="K24" s="575"/>
      <c r="L24" s="593"/>
      <c r="M24" s="570"/>
      <c r="N24" s="570"/>
      <c r="O24" s="40"/>
      <c r="P24" s="38"/>
      <c r="Q24" s="38"/>
      <c r="R24" s="38"/>
      <c r="S24" s="38"/>
      <c r="T24" s="38"/>
      <c r="U24" s="38"/>
      <c r="V24" s="38"/>
      <c r="W24" s="38"/>
      <c r="X24" s="38"/>
      <c r="Y24" s="38"/>
      <c r="Z24" s="38"/>
    </row>
    <row r="25" spans="1:26" ht="363" customHeight="1" x14ac:dyDescent="0.3">
      <c r="A25" s="38"/>
      <c r="B25" s="379"/>
      <c r="C25" s="195"/>
      <c r="D25" s="615"/>
      <c r="E25" s="590"/>
      <c r="F25" s="615"/>
      <c r="G25" s="196">
        <v>5</v>
      </c>
      <c r="H25" s="324" t="s">
        <v>506</v>
      </c>
      <c r="I25" s="636"/>
      <c r="J25" s="605"/>
      <c r="K25" s="575"/>
      <c r="L25" s="593"/>
      <c r="M25" s="570"/>
      <c r="N25" s="570"/>
      <c r="O25" s="40"/>
      <c r="P25" s="38"/>
      <c r="Q25" s="38"/>
      <c r="R25" s="38"/>
      <c r="S25" s="38"/>
      <c r="T25" s="38"/>
      <c r="U25" s="38"/>
      <c r="V25" s="38"/>
      <c r="W25" s="38"/>
      <c r="X25" s="38"/>
      <c r="Y25" s="38"/>
      <c r="Z25" s="38"/>
    </row>
    <row r="26" spans="1:26" ht="37.5" customHeight="1" x14ac:dyDescent="0.3">
      <c r="A26" s="38"/>
      <c r="B26" s="379"/>
      <c r="C26" s="195"/>
      <c r="D26" s="615"/>
      <c r="E26" s="590"/>
      <c r="F26" s="615"/>
      <c r="G26" s="196">
        <v>6</v>
      </c>
      <c r="H26" s="196"/>
      <c r="I26" s="636"/>
      <c r="J26" s="605"/>
      <c r="K26" s="575"/>
      <c r="L26" s="593"/>
      <c r="M26" s="570"/>
      <c r="N26" s="570"/>
      <c r="O26" s="40"/>
      <c r="P26" s="38"/>
      <c r="Q26" s="38"/>
      <c r="R26" s="38"/>
      <c r="S26" s="38"/>
      <c r="T26" s="38"/>
      <c r="U26" s="38"/>
      <c r="V26" s="38"/>
      <c r="W26" s="38"/>
      <c r="X26" s="38"/>
      <c r="Y26" s="38"/>
      <c r="Z26" s="38"/>
    </row>
    <row r="27" spans="1:26" ht="37.5" customHeight="1" x14ac:dyDescent="0.3">
      <c r="A27" s="38"/>
      <c r="B27" s="379"/>
      <c r="C27" s="195"/>
      <c r="D27" s="615"/>
      <c r="E27" s="590"/>
      <c r="F27" s="615"/>
      <c r="G27" s="196">
        <v>7</v>
      </c>
      <c r="H27" s="196"/>
      <c r="I27" s="636"/>
      <c r="J27" s="605"/>
      <c r="K27" s="575"/>
      <c r="L27" s="593"/>
      <c r="M27" s="570"/>
      <c r="N27" s="570"/>
      <c r="O27" s="40"/>
      <c r="P27" s="38"/>
      <c r="Q27" s="38"/>
      <c r="R27" s="38"/>
      <c r="S27" s="38"/>
      <c r="T27" s="38"/>
      <c r="U27" s="38"/>
      <c r="V27" s="38"/>
      <c r="W27" s="38"/>
      <c r="X27" s="38"/>
      <c r="Y27" s="38"/>
      <c r="Z27" s="38"/>
    </row>
    <row r="28" spans="1:26" ht="45" customHeight="1" x14ac:dyDescent="0.3">
      <c r="A28" s="38"/>
      <c r="B28" s="380"/>
      <c r="C28" s="198"/>
      <c r="D28" s="616"/>
      <c r="E28" s="591"/>
      <c r="F28" s="616"/>
      <c r="G28" s="199">
        <v>8</v>
      </c>
      <c r="H28" s="199"/>
      <c r="I28" s="637"/>
      <c r="J28" s="606"/>
      <c r="K28" s="576"/>
      <c r="L28" s="594"/>
      <c r="M28" s="570"/>
      <c r="N28" s="570"/>
      <c r="O28" s="40"/>
      <c r="P28" s="38"/>
      <c r="Q28" s="38"/>
      <c r="R28" s="38"/>
      <c r="S28" s="38"/>
      <c r="T28" s="38"/>
      <c r="U28" s="38"/>
      <c r="V28" s="38"/>
      <c r="W28" s="38"/>
      <c r="X28" s="38"/>
      <c r="Y28" s="38"/>
      <c r="Z28" s="38"/>
    </row>
    <row r="29" spans="1:26" ht="206.25" customHeight="1" x14ac:dyDescent="0.3">
      <c r="A29" s="38"/>
      <c r="B29" s="378" t="str">
        <f>+LEFT(C29,4)</f>
        <v>10.2</v>
      </c>
      <c r="C29" s="200" t="s">
        <v>658</v>
      </c>
      <c r="D29" s="614" t="s">
        <v>638</v>
      </c>
      <c r="E29" s="589" t="s">
        <v>430</v>
      </c>
      <c r="F29" s="640">
        <v>3</v>
      </c>
      <c r="G29" s="201">
        <v>1</v>
      </c>
      <c r="H29" s="202" t="s">
        <v>196</v>
      </c>
      <c r="I29" s="589" t="s">
        <v>659</v>
      </c>
      <c r="J29" s="595">
        <v>3</v>
      </c>
      <c r="K29" s="574"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592">
        <f>+IF(K29="",152,IF(K29="Deficiencia de control mayor (diseño y ejecución)",160,IF(K29="Deficiencia de control (diseño o ejecución)",180,IF(K29="Oportunidad de mejora",200,220))))</f>
        <v>220</v>
      </c>
      <c r="M29" s="569">
        <v>3.5478000000000001</v>
      </c>
      <c r="N29" s="569">
        <f>+L29+M29</f>
        <v>223.5478</v>
      </c>
      <c r="O29" s="40"/>
      <c r="P29" s="38"/>
      <c r="Q29" s="38"/>
      <c r="R29" s="38"/>
      <c r="S29" s="38"/>
      <c r="T29" s="38"/>
      <c r="U29" s="38"/>
      <c r="V29" s="38"/>
      <c r="W29" s="38"/>
      <c r="X29" s="38"/>
      <c r="Y29" s="38"/>
      <c r="Z29" s="38"/>
    </row>
    <row r="30" spans="1:26" ht="21" customHeight="1" x14ac:dyDescent="0.3">
      <c r="A30" s="38"/>
      <c r="B30" s="379"/>
      <c r="C30" s="195"/>
      <c r="D30" s="615"/>
      <c r="E30" s="590"/>
      <c r="F30" s="641"/>
      <c r="G30" s="196">
        <v>2</v>
      </c>
      <c r="H30" s="196"/>
      <c r="I30" s="590"/>
      <c r="J30" s="596"/>
      <c r="K30" s="575"/>
      <c r="L30" s="593"/>
      <c r="M30" s="570"/>
      <c r="N30" s="570"/>
      <c r="O30" s="40"/>
      <c r="P30" s="38"/>
      <c r="Q30" s="38"/>
      <c r="R30" s="38"/>
      <c r="S30" s="38"/>
      <c r="T30" s="38"/>
      <c r="U30" s="38"/>
      <c r="V30" s="38"/>
      <c r="W30" s="38"/>
      <c r="X30" s="38"/>
      <c r="Y30" s="38"/>
      <c r="Z30" s="38"/>
    </row>
    <row r="31" spans="1:26" ht="21" customHeight="1" x14ac:dyDescent="0.3">
      <c r="A31" s="38"/>
      <c r="B31" s="379"/>
      <c r="C31" s="195"/>
      <c r="D31" s="615"/>
      <c r="E31" s="590"/>
      <c r="F31" s="641"/>
      <c r="G31" s="196">
        <v>3</v>
      </c>
      <c r="H31" s="196"/>
      <c r="I31" s="590"/>
      <c r="J31" s="596"/>
      <c r="K31" s="575"/>
      <c r="L31" s="593"/>
      <c r="M31" s="570"/>
      <c r="N31" s="570"/>
      <c r="O31" s="40"/>
      <c r="P31" s="38"/>
      <c r="Q31" s="38"/>
      <c r="R31" s="38"/>
      <c r="S31" s="38"/>
      <c r="T31" s="38"/>
      <c r="U31" s="38"/>
      <c r="V31" s="38"/>
      <c r="W31" s="38"/>
      <c r="X31" s="38"/>
      <c r="Y31" s="38"/>
      <c r="Z31" s="38"/>
    </row>
    <row r="32" spans="1:26" ht="21" customHeight="1" x14ac:dyDescent="0.3">
      <c r="A32" s="38"/>
      <c r="B32" s="379"/>
      <c r="C32" s="195"/>
      <c r="D32" s="615"/>
      <c r="E32" s="590"/>
      <c r="F32" s="641"/>
      <c r="G32" s="196">
        <v>4</v>
      </c>
      <c r="H32" s="196"/>
      <c r="I32" s="590"/>
      <c r="J32" s="596"/>
      <c r="K32" s="575"/>
      <c r="L32" s="593"/>
      <c r="M32" s="570"/>
      <c r="N32" s="570"/>
      <c r="O32" s="40"/>
      <c r="P32" s="38"/>
      <c r="Q32" s="38"/>
      <c r="R32" s="38"/>
      <c r="S32" s="38"/>
      <c r="T32" s="38"/>
      <c r="U32" s="38"/>
      <c r="V32" s="38"/>
      <c r="W32" s="38"/>
      <c r="X32" s="38"/>
      <c r="Y32" s="38"/>
      <c r="Z32" s="38"/>
    </row>
    <row r="33" spans="1:26" ht="21" customHeight="1" x14ac:dyDescent="0.3">
      <c r="A33" s="38"/>
      <c r="B33" s="379"/>
      <c r="C33" s="195"/>
      <c r="D33" s="615"/>
      <c r="E33" s="590"/>
      <c r="F33" s="641"/>
      <c r="G33" s="196">
        <v>5</v>
      </c>
      <c r="H33" s="196"/>
      <c r="I33" s="590"/>
      <c r="J33" s="596"/>
      <c r="K33" s="575"/>
      <c r="L33" s="593"/>
      <c r="M33" s="570"/>
      <c r="N33" s="570"/>
      <c r="O33" s="40"/>
      <c r="P33" s="38"/>
      <c r="Q33" s="38"/>
      <c r="R33" s="38"/>
      <c r="S33" s="38"/>
      <c r="T33" s="38"/>
      <c r="U33" s="38"/>
      <c r="V33" s="38"/>
      <c r="W33" s="38"/>
      <c r="X33" s="38"/>
      <c r="Y33" s="38"/>
      <c r="Z33" s="38"/>
    </row>
    <row r="34" spans="1:26" ht="42" customHeight="1" x14ac:dyDescent="0.3">
      <c r="A34" s="38"/>
      <c r="B34" s="379"/>
      <c r="C34" s="195"/>
      <c r="D34" s="615"/>
      <c r="E34" s="590"/>
      <c r="F34" s="641"/>
      <c r="G34" s="196">
        <v>6</v>
      </c>
      <c r="H34" s="196"/>
      <c r="I34" s="590"/>
      <c r="J34" s="596"/>
      <c r="K34" s="575"/>
      <c r="L34" s="593"/>
      <c r="M34" s="570"/>
      <c r="N34" s="570"/>
      <c r="O34" s="40"/>
      <c r="P34" s="38"/>
      <c r="Q34" s="38"/>
      <c r="R34" s="38"/>
      <c r="S34" s="38"/>
      <c r="T34" s="38"/>
      <c r="U34" s="38"/>
      <c r="V34" s="38"/>
      <c r="W34" s="38"/>
      <c r="X34" s="38"/>
      <c r="Y34" s="38"/>
      <c r="Z34" s="38"/>
    </row>
    <row r="35" spans="1:26" ht="39" customHeight="1" x14ac:dyDescent="0.3">
      <c r="A35" s="38"/>
      <c r="B35" s="379"/>
      <c r="C35" s="195"/>
      <c r="D35" s="615"/>
      <c r="E35" s="590"/>
      <c r="F35" s="641"/>
      <c r="G35" s="196">
        <v>7</v>
      </c>
      <c r="H35" s="196"/>
      <c r="I35" s="590"/>
      <c r="J35" s="596"/>
      <c r="K35" s="575"/>
      <c r="L35" s="593"/>
      <c r="M35" s="570"/>
      <c r="N35" s="570"/>
      <c r="O35" s="40"/>
      <c r="P35" s="38"/>
      <c r="Q35" s="38"/>
      <c r="R35" s="38"/>
      <c r="S35" s="38"/>
      <c r="T35" s="38"/>
      <c r="U35" s="38"/>
      <c r="V35" s="38"/>
      <c r="W35" s="38"/>
      <c r="X35" s="38"/>
      <c r="Y35" s="38"/>
      <c r="Z35" s="38"/>
    </row>
    <row r="36" spans="1:26" ht="54" customHeight="1" x14ac:dyDescent="0.3">
      <c r="A36" s="38"/>
      <c r="B36" s="380"/>
      <c r="C36" s="198"/>
      <c r="D36" s="616"/>
      <c r="E36" s="591"/>
      <c r="F36" s="642"/>
      <c r="G36" s="199">
        <v>8</v>
      </c>
      <c r="H36" s="199"/>
      <c r="I36" s="591"/>
      <c r="J36" s="597"/>
      <c r="K36" s="576"/>
      <c r="L36" s="594"/>
      <c r="M36" s="570"/>
      <c r="N36" s="570"/>
      <c r="O36" s="40"/>
      <c r="P36" s="38"/>
      <c r="Q36" s="38"/>
      <c r="R36" s="38"/>
      <c r="S36" s="38"/>
      <c r="T36" s="38"/>
      <c r="U36" s="38"/>
      <c r="V36" s="38"/>
      <c r="W36" s="38"/>
      <c r="X36" s="38"/>
      <c r="Y36" s="38"/>
      <c r="Z36" s="38"/>
    </row>
    <row r="37" spans="1:26" ht="141.75" x14ac:dyDescent="0.3">
      <c r="A37" s="38"/>
      <c r="B37" s="378" t="str">
        <f>+LEFT(C37,4)</f>
        <v>10.3</v>
      </c>
      <c r="C37" s="200" t="s">
        <v>660</v>
      </c>
      <c r="D37" s="614" t="s">
        <v>661</v>
      </c>
      <c r="E37" s="589" t="s">
        <v>662</v>
      </c>
      <c r="F37" s="643">
        <v>3</v>
      </c>
      <c r="G37" s="203">
        <v>1</v>
      </c>
      <c r="H37" s="202" t="s">
        <v>431</v>
      </c>
      <c r="I37" s="589" t="s">
        <v>432</v>
      </c>
      <c r="J37" s="571">
        <v>3</v>
      </c>
      <c r="K37" s="57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592">
        <f>+IF(K37="",152,IF(K37="Deficiencia de control mayor (diseño y ejecución)",160,IF(K37="Deficiencia de control (diseño o ejecución)",180,IF(K37="Oportunidad de mejora",200,220))))</f>
        <v>220</v>
      </c>
      <c r="M37" s="569">
        <v>3.6457999999999999</v>
      </c>
      <c r="N37" s="569">
        <f>+L37+M37</f>
        <v>223.64580000000001</v>
      </c>
      <c r="O37" s="40"/>
      <c r="P37" s="38"/>
      <c r="Q37" s="38"/>
      <c r="R37" s="38"/>
      <c r="S37" s="38"/>
      <c r="T37" s="38"/>
      <c r="U37" s="38"/>
      <c r="V37" s="38"/>
      <c r="W37" s="38"/>
      <c r="X37" s="38"/>
      <c r="Y37" s="38"/>
      <c r="Z37" s="38"/>
    </row>
    <row r="38" spans="1:26" ht="21" customHeight="1" x14ac:dyDescent="0.3">
      <c r="A38" s="38"/>
      <c r="B38" s="379"/>
      <c r="C38" s="195"/>
      <c r="D38" s="615"/>
      <c r="E38" s="590"/>
      <c r="F38" s="644"/>
      <c r="G38" s="204">
        <v>2</v>
      </c>
      <c r="H38" s="204"/>
      <c r="I38" s="590"/>
      <c r="J38" s="572"/>
      <c r="K38" s="575"/>
      <c r="L38" s="593"/>
      <c r="M38" s="570"/>
      <c r="N38" s="570"/>
      <c r="O38" s="40"/>
      <c r="P38" s="38"/>
      <c r="Q38" s="38"/>
      <c r="R38" s="38"/>
      <c r="S38" s="38"/>
      <c r="T38" s="38"/>
      <c r="U38" s="38"/>
      <c r="V38" s="38"/>
      <c r="W38" s="38"/>
      <c r="X38" s="38"/>
      <c r="Y38" s="38"/>
      <c r="Z38" s="38"/>
    </row>
    <row r="39" spans="1:26" ht="21" customHeight="1" x14ac:dyDescent="0.3">
      <c r="A39" s="38"/>
      <c r="B39" s="379"/>
      <c r="C39" s="195"/>
      <c r="D39" s="615"/>
      <c r="E39" s="590"/>
      <c r="F39" s="644"/>
      <c r="G39" s="204">
        <v>3</v>
      </c>
      <c r="H39" s="204"/>
      <c r="I39" s="590"/>
      <c r="J39" s="572"/>
      <c r="K39" s="575"/>
      <c r="L39" s="593"/>
      <c r="M39" s="570"/>
      <c r="N39" s="570"/>
      <c r="O39" s="40"/>
      <c r="P39" s="38"/>
      <c r="Q39" s="38"/>
      <c r="R39" s="38"/>
      <c r="S39" s="38"/>
      <c r="T39" s="38"/>
      <c r="U39" s="38"/>
      <c r="V39" s="38"/>
      <c r="W39" s="38"/>
      <c r="X39" s="38"/>
      <c r="Y39" s="38"/>
      <c r="Z39" s="38"/>
    </row>
    <row r="40" spans="1:26" ht="21" customHeight="1" x14ac:dyDescent="0.3">
      <c r="A40" s="38"/>
      <c r="B40" s="379"/>
      <c r="C40" s="195"/>
      <c r="D40" s="615"/>
      <c r="E40" s="590"/>
      <c r="F40" s="644"/>
      <c r="G40" s="204">
        <v>4</v>
      </c>
      <c r="H40" s="204"/>
      <c r="I40" s="590"/>
      <c r="J40" s="572"/>
      <c r="K40" s="575"/>
      <c r="L40" s="593"/>
      <c r="M40" s="570"/>
      <c r="N40" s="570"/>
      <c r="O40" s="40"/>
      <c r="P40" s="38"/>
      <c r="Q40" s="38"/>
      <c r="R40" s="38"/>
      <c r="S40" s="38"/>
      <c r="T40" s="38"/>
      <c r="U40" s="38"/>
      <c r="V40" s="38"/>
      <c r="W40" s="38"/>
      <c r="X40" s="38"/>
      <c r="Y40" s="38"/>
      <c r="Z40" s="38"/>
    </row>
    <row r="41" spans="1:26" ht="21" customHeight="1" x14ac:dyDescent="0.3">
      <c r="A41" s="38"/>
      <c r="B41" s="379"/>
      <c r="C41" s="195"/>
      <c r="D41" s="615"/>
      <c r="E41" s="590"/>
      <c r="F41" s="644"/>
      <c r="G41" s="204">
        <v>5</v>
      </c>
      <c r="H41" s="204"/>
      <c r="I41" s="590"/>
      <c r="J41" s="572"/>
      <c r="K41" s="575"/>
      <c r="L41" s="593"/>
      <c r="M41" s="570"/>
      <c r="N41" s="570"/>
      <c r="O41" s="40"/>
      <c r="P41" s="38"/>
      <c r="Q41" s="38"/>
      <c r="R41" s="38"/>
      <c r="S41" s="38"/>
      <c r="T41" s="38"/>
      <c r="U41" s="38"/>
      <c r="V41" s="38"/>
      <c r="W41" s="38"/>
      <c r="X41" s="38"/>
      <c r="Y41" s="38"/>
      <c r="Z41" s="38"/>
    </row>
    <row r="42" spans="1:26" ht="21" customHeight="1" x14ac:dyDescent="0.3">
      <c r="A42" s="38"/>
      <c r="B42" s="379"/>
      <c r="C42" s="195"/>
      <c r="D42" s="615"/>
      <c r="E42" s="590"/>
      <c r="F42" s="644"/>
      <c r="G42" s="204">
        <v>6</v>
      </c>
      <c r="H42" s="204"/>
      <c r="I42" s="590"/>
      <c r="J42" s="572"/>
      <c r="K42" s="575"/>
      <c r="L42" s="593"/>
      <c r="M42" s="570"/>
      <c r="N42" s="570"/>
      <c r="O42" s="40"/>
      <c r="P42" s="38"/>
      <c r="Q42" s="38"/>
      <c r="R42" s="38"/>
      <c r="S42" s="38"/>
      <c r="T42" s="38"/>
      <c r="U42" s="38"/>
      <c r="V42" s="38"/>
      <c r="W42" s="38"/>
      <c r="X42" s="38"/>
      <c r="Y42" s="38"/>
      <c r="Z42" s="38"/>
    </row>
    <row r="43" spans="1:26" ht="21" customHeight="1" x14ac:dyDescent="0.3">
      <c r="A43" s="38"/>
      <c r="B43" s="379"/>
      <c r="C43" s="195"/>
      <c r="D43" s="615"/>
      <c r="E43" s="590"/>
      <c r="F43" s="644"/>
      <c r="G43" s="204">
        <v>7</v>
      </c>
      <c r="H43" s="204"/>
      <c r="I43" s="590"/>
      <c r="J43" s="572"/>
      <c r="K43" s="575"/>
      <c r="L43" s="593"/>
      <c r="M43" s="570"/>
      <c r="N43" s="570"/>
      <c r="O43" s="40"/>
      <c r="P43" s="38"/>
      <c r="Q43" s="38"/>
      <c r="R43" s="38"/>
      <c r="S43" s="38"/>
      <c r="T43" s="38"/>
      <c r="U43" s="38"/>
      <c r="V43" s="38"/>
      <c r="W43" s="38"/>
      <c r="X43" s="38"/>
      <c r="Y43" s="38"/>
      <c r="Z43" s="38"/>
    </row>
    <row r="44" spans="1:26" ht="48.75" customHeight="1" x14ac:dyDescent="0.3">
      <c r="A44" s="38"/>
      <c r="B44" s="380"/>
      <c r="C44" s="198"/>
      <c r="D44" s="616"/>
      <c r="E44" s="591"/>
      <c r="F44" s="645"/>
      <c r="G44" s="205">
        <v>8</v>
      </c>
      <c r="H44" s="205"/>
      <c r="I44" s="591"/>
      <c r="J44" s="573"/>
      <c r="K44" s="576"/>
      <c r="L44" s="594"/>
      <c r="M44" s="570"/>
      <c r="N44" s="570"/>
      <c r="O44" s="40"/>
      <c r="P44" s="38"/>
      <c r="Q44" s="38"/>
      <c r="R44" s="38"/>
      <c r="S44" s="38"/>
      <c r="T44" s="38"/>
      <c r="U44" s="38"/>
      <c r="V44" s="38"/>
      <c r="W44" s="38"/>
      <c r="X44" s="38"/>
      <c r="Y44" s="38"/>
      <c r="Z44" s="38"/>
    </row>
    <row r="45" spans="1:26" ht="27" customHeight="1" x14ac:dyDescent="0.3">
      <c r="A45" s="38"/>
      <c r="B45" s="639"/>
      <c r="C45" s="206" t="s">
        <v>481</v>
      </c>
      <c r="D45" s="609" t="s">
        <v>8</v>
      </c>
      <c r="E45" s="609" t="s">
        <v>482</v>
      </c>
      <c r="F45" s="584" t="s">
        <v>483</v>
      </c>
      <c r="G45" s="577" t="s">
        <v>112</v>
      </c>
      <c r="H45" s="578"/>
      <c r="I45" s="579"/>
      <c r="J45" s="584" t="s">
        <v>484</v>
      </c>
      <c r="K45" s="586" t="s">
        <v>128</v>
      </c>
      <c r="L45" s="583"/>
      <c r="M45" s="583"/>
      <c r="N45" s="583"/>
      <c r="O45" s="40"/>
      <c r="P45" s="38"/>
      <c r="Q45" s="38"/>
      <c r="R45" s="38"/>
      <c r="S45" s="38"/>
      <c r="T45" s="38"/>
      <c r="U45" s="38"/>
      <c r="V45" s="38"/>
      <c r="W45" s="38"/>
      <c r="X45" s="38"/>
      <c r="Y45" s="38"/>
      <c r="Z45" s="38"/>
    </row>
    <row r="46" spans="1:26" ht="33" customHeight="1" x14ac:dyDescent="0.3">
      <c r="A46" s="38"/>
      <c r="B46" s="623"/>
      <c r="C46" s="207"/>
      <c r="D46" s="585"/>
      <c r="E46" s="585"/>
      <c r="F46" s="585"/>
      <c r="G46" s="580" t="s">
        <v>13</v>
      </c>
      <c r="H46" s="582" t="s">
        <v>15</v>
      </c>
      <c r="I46" s="582" t="s">
        <v>537</v>
      </c>
      <c r="J46" s="585"/>
      <c r="K46" s="587"/>
      <c r="L46" s="570"/>
      <c r="M46" s="570"/>
      <c r="N46" s="570"/>
      <c r="O46" s="40"/>
      <c r="P46" s="38"/>
      <c r="Q46" s="38"/>
      <c r="R46" s="38"/>
      <c r="S46" s="38"/>
      <c r="T46" s="38"/>
      <c r="U46" s="38"/>
      <c r="V46" s="38"/>
      <c r="W46" s="38"/>
      <c r="X46" s="38"/>
      <c r="Y46" s="38"/>
      <c r="Z46" s="38"/>
    </row>
    <row r="47" spans="1:26" ht="178.5" customHeight="1" x14ac:dyDescent="0.3">
      <c r="A47" s="38"/>
      <c r="B47" s="624"/>
      <c r="C47" s="208"/>
      <c r="D47" s="581"/>
      <c r="E47" s="581"/>
      <c r="F47" s="581"/>
      <c r="G47" s="581"/>
      <c r="H47" s="581"/>
      <c r="I47" s="581"/>
      <c r="J47" s="581"/>
      <c r="K47" s="588"/>
      <c r="L47" s="570"/>
      <c r="M47" s="570"/>
      <c r="N47" s="570"/>
      <c r="O47" s="40"/>
      <c r="P47" s="38"/>
      <c r="Q47" s="38"/>
      <c r="R47" s="38"/>
      <c r="S47" s="38"/>
      <c r="T47" s="38"/>
      <c r="U47" s="38"/>
      <c r="V47" s="38"/>
      <c r="W47" s="38"/>
      <c r="X47" s="38"/>
      <c r="Y47" s="38"/>
      <c r="Z47" s="38"/>
    </row>
    <row r="48" spans="1:26" ht="324" customHeight="1" x14ac:dyDescent="0.3">
      <c r="A48" s="38"/>
      <c r="B48" s="378" t="str">
        <f>+LEFT(C48,4)</f>
        <v>11.1</v>
      </c>
      <c r="C48" s="200" t="s">
        <v>197</v>
      </c>
      <c r="D48" s="614" t="s">
        <v>663</v>
      </c>
      <c r="E48" s="209" t="s">
        <v>507</v>
      </c>
      <c r="F48" s="611">
        <v>3</v>
      </c>
      <c r="G48" s="210">
        <v>1</v>
      </c>
      <c r="H48" s="202" t="s">
        <v>433</v>
      </c>
      <c r="I48" s="589" t="s">
        <v>664</v>
      </c>
      <c r="J48" s="571">
        <v>3</v>
      </c>
      <c r="K48" s="57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592">
        <f>+IF(K48="",152,IF(K48="Deficiencia de control mayor (diseño y ejecución)",160,IF(K48="Deficiencia de control (diseño o ejecución)",180,IF(K48="Oportunidad de mejora",200,220))))</f>
        <v>220</v>
      </c>
      <c r="M48" s="569">
        <v>3.7896000000000001</v>
      </c>
      <c r="N48" s="569">
        <f>+L48+M48</f>
        <v>223.78960000000001</v>
      </c>
      <c r="O48" s="40"/>
      <c r="P48" s="38"/>
      <c r="Q48" s="38"/>
      <c r="R48" s="38"/>
      <c r="S48" s="38"/>
      <c r="T48" s="38"/>
      <c r="U48" s="38"/>
      <c r="V48" s="38"/>
      <c r="W48" s="38"/>
      <c r="X48" s="38"/>
      <c r="Y48" s="38"/>
      <c r="Z48" s="38"/>
    </row>
    <row r="49" spans="1:26" ht="21" customHeight="1" x14ac:dyDescent="0.3">
      <c r="A49" s="38"/>
      <c r="B49" s="379"/>
      <c r="C49" s="195"/>
      <c r="D49" s="618"/>
      <c r="E49" s="211"/>
      <c r="F49" s="612"/>
      <c r="G49" s="212">
        <v>2</v>
      </c>
      <c r="H49" s="212"/>
      <c r="I49" s="607"/>
      <c r="J49" s="572"/>
      <c r="K49" s="575"/>
      <c r="L49" s="593"/>
      <c r="M49" s="570"/>
      <c r="N49" s="570"/>
      <c r="O49" s="40"/>
      <c r="P49" s="38"/>
      <c r="Q49" s="38"/>
      <c r="R49" s="38"/>
      <c r="S49" s="38"/>
      <c r="T49" s="38"/>
      <c r="U49" s="38"/>
      <c r="V49" s="38"/>
      <c r="W49" s="38"/>
      <c r="X49" s="38"/>
      <c r="Y49" s="38"/>
      <c r="Z49" s="38"/>
    </row>
    <row r="50" spans="1:26" ht="21" customHeight="1" x14ac:dyDescent="0.3">
      <c r="A50" s="38"/>
      <c r="B50" s="379"/>
      <c r="C50" s="195"/>
      <c r="D50" s="618"/>
      <c r="E50" s="211"/>
      <c r="F50" s="612"/>
      <c r="G50" s="212">
        <v>3</v>
      </c>
      <c r="H50" s="212"/>
      <c r="I50" s="607"/>
      <c r="J50" s="572"/>
      <c r="K50" s="575"/>
      <c r="L50" s="593"/>
      <c r="M50" s="570"/>
      <c r="N50" s="570"/>
      <c r="O50" s="40"/>
      <c r="P50" s="38"/>
      <c r="Q50" s="38"/>
      <c r="R50" s="38"/>
      <c r="S50" s="38"/>
      <c r="T50" s="38"/>
      <c r="U50" s="38"/>
      <c r="V50" s="38"/>
      <c r="W50" s="38"/>
      <c r="X50" s="38"/>
      <c r="Y50" s="38"/>
      <c r="Z50" s="38"/>
    </row>
    <row r="51" spans="1:26" ht="21" customHeight="1" x14ac:dyDescent="0.3">
      <c r="A51" s="38"/>
      <c r="B51" s="379"/>
      <c r="C51" s="195"/>
      <c r="D51" s="618"/>
      <c r="E51" s="211"/>
      <c r="F51" s="612"/>
      <c r="G51" s="212">
        <v>4</v>
      </c>
      <c r="H51" s="212"/>
      <c r="I51" s="607"/>
      <c r="J51" s="572"/>
      <c r="K51" s="575"/>
      <c r="L51" s="593"/>
      <c r="M51" s="570"/>
      <c r="N51" s="570"/>
      <c r="O51" s="40"/>
      <c r="P51" s="38"/>
      <c r="Q51" s="38"/>
      <c r="R51" s="38"/>
      <c r="S51" s="38"/>
      <c r="T51" s="38"/>
      <c r="U51" s="38"/>
      <c r="V51" s="38"/>
      <c r="W51" s="38"/>
      <c r="X51" s="38"/>
      <c r="Y51" s="38"/>
      <c r="Z51" s="38"/>
    </row>
    <row r="52" spans="1:26" ht="21" customHeight="1" x14ac:dyDescent="0.3">
      <c r="A52" s="38"/>
      <c r="B52" s="379"/>
      <c r="C52" s="195"/>
      <c r="D52" s="618"/>
      <c r="E52" s="211"/>
      <c r="F52" s="612"/>
      <c r="G52" s="212">
        <v>5</v>
      </c>
      <c r="H52" s="212"/>
      <c r="I52" s="607"/>
      <c r="J52" s="572"/>
      <c r="K52" s="575"/>
      <c r="L52" s="593"/>
      <c r="M52" s="570"/>
      <c r="N52" s="570"/>
      <c r="O52" s="40"/>
      <c r="P52" s="38"/>
      <c r="Q52" s="38"/>
      <c r="R52" s="38"/>
      <c r="S52" s="38"/>
      <c r="T52" s="38"/>
      <c r="U52" s="38"/>
      <c r="V52" s="38"/>
      <c r="W52" s="38"/>
      <c r="X52" s="38"/>
      <c r="Y52" s="38"/>
      <c r="Z52" s="38"/>
    </row>
    <row r="53" spans="1:26" ht="21" customHeight="1" x14ac:dyDescent="0.3">
      <c r="A53" s="38"/>
      <c r="B53" s="379"/>
      <c r="C53" s="195"/>
      <c r="D53" s="618"/>
      <c r="E53" s="211"/>
      <c r="F53" s="612"/>
      <c r="G53" s="212">
        <v>6</v>
      </c>
      <c r="H53" s="212"/>
      <c r="I53" s="607"/>
      <c r="J53" s="572"/>
      <c r="K53" s="575"/>
      <c r="L53" s="593"/>
      <c r="M53" s="570"/>
      <c r="N53" s="570"/>
      <c r="O53" s="40"/>
      <c r="P53" s="38"/>
      <c r="Q53" s="38"/>
      <c r="R53" s="38"/>
      <c r="S53" s="38"/>
      <c r="T53" s="38"/>
      <c r="U53" s="38"/>
      <c r="V53" s="38"/>
      <c r="W53" s="38"/>
      <c r="X53" s="38"/>
      <c r="Y53" s="38"/>
      <c r="Z53" s="38"/>
    </row>
    <row r="54" spans="1:26" ht="21" customHeight="1" x14ac:dyDescent="0.3">
      <c r="A54" s="38"/>
      <c r="B54" s="379"/>
      <c r="C54" s="195"/>
      <c r="D54" s="618"/>
      <c r="E54" s="211"/>
      <c r="F54" s="612"/>
      <c r="G54" s="212">
        <v>7</v>
      </c>
      <c r="H54" s="212"/>
      <c r="I54" s="607"/>
      <c r="J54" s="572"/>
      <c r="K54" s="575"/>
      <c r="L54" s="593"/>
      <c r="M54" s="570"/>
      <c r="N54" s="570"/>
      <c r="O54" s="40"/>
      <c r="P54" s="38"/>
      <c r="Q54" s="38"/>
      <c r="R54" s="38"/>
      <c r="S54" s="38"/>
      <c r="T54" s="38"/>
      <c r="U54" s="38"/>
      <c r="V54" s="38"/>
      <c r="W54" s="38"/>
      <c r="X54" s="38"/>
      <c r="Y54" s="38"/>
      <c r="Z54" s="38"/>
    </row>
    <row r="55" spans="1:26" ht="92.25" customHeight="1" x14ac:dyDescent="0.3">
      <c r="A55" s="38"/>
      <c r="B55" s="380"/>
      <c r="C55" s="198"/>
      <c r="D55" s="619"/>
      <c r="E55" s="213"/>
      <c r="F55" s="613"/>
      <c r="G55" s="214">
        <v>8</v>
      </c>
      <c r="H55" s="214"/>
      <c r="I55" s="608"/>
      <c r="J55" s="573"/>
      <c r="K55" s="576"/>
      <c r="L55" s="594"/>
      <c r="M55" s="570"/>
      <c r="N55" s="570"/>
      <c r="O55" s="40"/>
      <c r="P55" s="38"/>
      <c r="Q55" s="38"/>
      <c r="R55" s="38"/>
      <c r="S55" s="38"/>
      <c r="T55" s="38"/>
      <c r="U55" s="38"/>
      <c r="V55" s="38"/>
      <c r="W55" s="38"/>
      <c r="X55" s="38"/>
      <c r="Y55" s="38"/>
      <c r="Z55" s="38"/>
    </row>
    <row r="56" spans="1:26" ht="197.25" customHeight="1" x14ac:dyDescent="0.3">
      <c r="A56" s="38"/>
      <c r="B56" s="378" t="str">
        <f>+LEFT(C56,4)</f>
        <v>11.2</v>
      </c>
      <c r="C56" s="200" t="s">
        <v>198</v>
      </c>
      <c r="D56" s="614" t="s">
        <v>663</v>
      </c>
      <c r="E56" s="589" t="s">
        <v>665</v>
      </c>
      <c r="F56" s="604">
        <v>3</v>
      </c>
      <c r="G56" s="201">
        <v>1</v>
      </c>
      <c r="H56" s="202" t="s">
        <v>666</v>
      </c>
      <c r="I56" s="589" t="s">
        <v>667</v>
      </c>
      <c r="J56" s="604">
        <v>3</v>
      </c>
      <c r="K56" s="57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592">
        <f>+IF(K56="",152,IF(K56="Deficiencia de control mayor (diseño y ejecución)",160,IF(K56="Deficiencia de control (diseño o ejecución)",180,IF(K56="Oportunidad de mejora",200,220))))</f>
        <v>220</v>
      </c>
      <c r="M56" s="569">
        <v>3.8456000000000001</v>
      </c>
      <c r="N56" s="569">
        <f>+L56+M56</f>
        <v>223.84559999999999</v>
      </c>
      <c r="O56" s="40"/>
      <c r="P56" s="38"/>
      <c r="Q56" s="38"/>
      <c r="R56" s="38"/>
      <c r="S56" s="38"/>
      <c r="T56" s="38"/>
      <c r="U56" s="38"/>
      <c r="V56" s="38"/>
      <c r="W56" s="38"/>
      <c r="X56" s="38"/>
      <c r="Y56" s="38"/>
      <c r="Z56" s="38"/>
    </row>
    <row r="57" spans="1:26" ht="21.75" customHeight="1" x14ac:dyDescent="0.3">
      <c r="A57" s="38"/>
      <c r="B57" s="379"/>
      <c r="C57" s="195"/>
      <c r="D57" s="615"/>
      <c r="E57" s="590"/>
      <c r="F57" s="605"/>
      <c r="G57" s="196">
        <v>2</v>
      </c>
      <c r="H57" s="196"/>
      <c r="I57" s="590"/>
      <c r="J57" s="605"/>
      <c r="K57" s="575"/>
      <c r="L57" s="593"/>
      <c r="M57" s="570"/>
      <c r="N57" s="570"/>
      <c r="O57" s="40"/>
      <c r="P57" s="38"/>
      <c r="Q57" s="38"/>
      <c r="R57" s="38"/>
      <c r="S57" s="38"/>
      <c r="T57" s="38"/>
      <c r="U57" s="38"/>
      <c r="V57" s="38"/>
      <c r="W57" s="38"/>
      <c r="X57" s="38"/>
      <c r="Y57" s="38"/>
      <c r="Z57" s="38"/>
    </row>
    <row r="58" spans="1:26" ht="21.75" customHeight="1" x14ac:dyDescent="0.3">
      <c r="A58" s="38"/>
      <c r="B58" s="379"/>
      <c r="C58" s="195"/>
      <c r="D58" s="615"/>
      <c r="E58" s="590"/>
      <c r="F58" s="605"/>
      <c r="G58" s="196">
        <v>3</v>
      </c>
      <c r="H58" s="196"/>
      <c r="I58" s="590"/>
      <c r="J58" s="605"/>
      <c r="K58" s="575"/>
      <c r="L58" s="593"/>
      <c r="M58" s="570"/>
      <c r="N58" s="570"/>
      <c r="O58" s="40"/>
      <c r="P58" s="38"/>
      <c r="Q58" s="38"/>
      <c r="R58" s="38"/>
      <c r="S58" s="38"/>
      <c r="T58" s="38"/>
      <c r="U58" s="38"/>
      <c r="V58" s="38"/>
      <c r="W58" s="38"/>
      <c r="X58" s="38"/>
      <c r="Y58" s="38"/>
      <c r="Z58" s="38"/>
    </row>
    <row r="59" spans="1:26" ht="21.75" customHeight="1" x14ac:dyDescent="0.3">
      <c r="A59" s="38"/>
      <c r="B59" s="379"/>
      <c r="C59" s="195"/>
      <c r="D59" s="615"/>
      <c r="E59" s="590"/>
      <c r="F59" s="605"/>
      <c r="G59" s="196">
        <v>4</v>
      </c>
      <c r="H59" s="196"/>
      <c r="I59" s="590"/>
      <c r="J59" s="605"/>
      <c r="K59" s="575"/>
      <c r="L59" s="593"/>
      <c r="M59" s="570"/>
      <c r="N59" s="570"/>
      <c r="O59" s="40"/>
      <c r="P59" s="38"/>
      <c r="Q59" s="38"/>
      <c r="R59" s="38"/>
      <c r="S59" s="38"/>
      <c r="T59" s="38"/>
      <c r="U59" s="38"/>
      <c r="V59" s="38"/>
      <c r="W59" s="38"/>
      <c r="X59" s="38"/>
      <c r="Y59" s="38"/>
      <c r="Z59" s="38"/>
    </row>
    <row r="60" spans="1:26" ht="21.75" customHeight="1" x14ac:dyDescent="0.3">
      <c r="A60" s="38"/>
      <c r="B60" s="379"/>
      <c r="C60" s="195"/>
      <c r="D60" s="615"/>
      <c r="E60" s="590"/>
      <c r="F60" s="605"/>
      <c r="G60" s="196">
        <v>5</v>
      </c>
      <c r="H60" s="196"/>
      <c r="I60" s="590"/>
      <c r="J60" s="605"/>
      <c r="K60" s="575"/>
      <c r="L60" s="593"/>
      <c r="M60" s="570"/>
      <c r="N60" s="570"/>
      <c r="O60" s="40"/>
      <c r="P60" s="38"/>
      <c r="Q60" s="38"/>
      <c r="R60" s="38"/>
      <c r="S60" s="38"/>
      <c r="T60" s="38"/>
      <c r="U60" s="38"/>
      <c r="V60" s="38"/>
      <c r="W60" s="38"/>
      <c r="X60" s="38"/>
      <c r="Y60" s="38"/>
      <c r="Z60" s="38"/>
    </row>
    <row r="61" spans="1:26" ht="21.75" customHeight="1" x14ac:dyDescent="0.3">
      <c r="A61" s="38"/>
      <c r="B61" s="379"/>
      <c r="C61" s="195"/>
      <c r="D61" s="615"/>
      <c r="E61" s="590"/>
      <c r="F61" s="605"/>
      <c r="G61" s="196">
        <v>6</v>
      </c>
      <c r="H61" s="196"/>
      <c r="I61" s="590"/>
      <c r="J61" s="605"/>
      <c r="K61" s="575"/>
      <c r="L61" s="593"/>
      <c r="M61" s="570"/>
      <c r="N61" s="570"/>
      <c r="O61" s="40"/>
      <c r="P61" s="38"/>
      <c r="Q61" s="38"/>
      <c r="R61" s="38"/>
      <c r="S61" s="38"/>
      <c r="T61" s="38"/>
      <c r="U61" s="38"/>
      <c r="V61" s="38"/>
      <c r="W61" s="38"/>
      <c r="X61" s="38"/>
      <c r="Y61" s="38"/>
      <c r="Z61" s="38"/>
    </row>
    <row r="62" spans="1:26" ht="21.75" customHeight="1" x14ac:dyDescent="0.3">
      <c r="A62" s="38"/>
      <c r="B62" s="379"/>
      <c r="C62" s="195"/>
      <c r="D62" s="615"/>
      <c r="E62" s="590"/>
      <c r="F62" s="605"/>
      <c r="G62" s="196">
        <v>7</v>
      </c>
      <c r="H62" s="196"/>
      <c r="I62" s="590"/>
      <c r="J62" s="605"/>
      <c r="K62" s="575"/>
      <c r="L62" s="593"/>
      <c r="M62" s="570"/>
      <c r="N62" s="570"/>
      <c r="O62" s="40"/>
      <c r="P62" s="38"/>
      <c r="Q62" s="38"/>
      <c r="R62" s="38"/>
      <c r="S62" s="38"/>
      <c r="T62" s="38"/>
      <c r="U62" s="38"/>
      <c r="V62" s="38"/>
      <c r="W62" s="38"/>
      <c r="X62" s="38"/>
      <c r="Y62" s="38"/>
      <c r="Z62" s="38"/>
    </row>
    <row r="63" spans="1:26" ht="48.75" customHeight="1" x14ac:dyDescent="0.3">
      <c r="A63" s="38"/>
      <c r="B63" s="380"/>
      <c r="C63" s="198"/>
      <c r="D63" s="616"/>
      <c r="E63" s="591"/>
      <c r="F63" s="606"/>
      <c r="G63" s="199">
        <v>8</v>
      </c>
      <c r="H63" s="199"/>
      <c r="I63" s="591"/>
      <c r="J63" s="606"/>
      <c r="K63" s="576"/>
      <c r="L63" s="594"/>
      <c r="M63" s="570"/>
      <c r="N63" s="570"/>
      <c r="O63" s="40"/>
      <c r="P63" s="38"/>
      <c r="Q63" s="38"/>
      <c r="R63" s="38"/>
      <c r="S63" s="38"/>
      <c r="T63" s="38"/>
      <c r="U63" s="38"/>
      <c r="V63" s="38"/>
      <c r="W63" s="38"/>
      <c r="X63" s="38"/>
      <c r="Y63" s="38"/>
      <c r="Z63" s="38"/>
    </row>
    <row r="64" spans="1:26" ht="230.25" customHeight="1" x14ac:dyDescent="0.3">
      <c r="A64" s="38"/>
      <c r="B64" s="378" t="str">
        <f>+LEFT(C64,4)</f>
        <v>11.3</v>
      </c>
      <c r="C64" s="200" t="s">
        <v>199</v>
      </c>
      <c r="D64" s="614" t="s">
        <v>668</v>
      </c>
      <c r="E64" s="589" t="s">
        <v>509</v>
      </c>
      <c r="F64" s="571">
        <v>3</v>
      </c>
      <c r="G64" s="201">
        <v>1</v>
      </c>
      <c r="H64" s="202" t="s">
        <v>508</v>
      </c>
      <c r="I64" s="589" t="s">
        <v>510</v>
      </c>
      <c r="J64" s="571">
        <v>3</v>
      </c>
      <c r="K64" s="57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592">
        <f>+IF(K64="",152,IF(K64="Deficiencia de control mayor (diseño y ejecución)",160,IF(K64="Deficiencia de control (diseño o ejecución)",180,IF(K64="Oportunidad de mejora",200,220))))</f>
        <v>220</v>
      </c>
      <c r="M64" s="569">
        <v>3.9653999999999998</v>
      </c>
      <c r="N64" s="569">
        <f>+L64+M64</f>
        <v>223.96539999999999</v>
      </c>
      <c r="O64" s="40"/>
      <c r="P64" s="38"/>
      <c r="Q64" s="38"/>
      <c r="R64" s="38"/>
      <c r="S64" s="38"/>
      <c r="T64" s="38"/>
      <c r="U64" s="38"/>
      <c r="V64" s="38"/>
      <c r="W64" s="38"/>
      <c r="X64" s="38"/>
      <c r="Y64" s="38"/>
      <c r="Z64" s="38"/>
    </row>
    <row r="65" spans="1:26" ht="21.75" customHeight="1" x14ac:dyDescent="0.3">
      <c r="A65" s="38"/>
      <c r="B65" s="379"/>
      <c r="C65" s="195"/>
      <c r="D65" s="615"/>
      <c r="E65" s="590"/>
      <c r="F65" s="572"/>
      <c r="G65" s="196">
        <v>2</v>
      </c>
      <c r="H65" s="196"/>
      <c r="I65" s="590"/>
      <c r="J65" s="572"/>
      <c r="K65" s="575"/>
      <c r="L65" s="593"/>
      <c r="M65" s="570"/>
      <c r="N65" s="570"/>
      <c r="O65" s="40"/>
      <c r="P65" s="38"/>
      <c r="Q65" s="38"/>
      <c r="R65" s="38"/>
      <c r="S65" s="38"/>
      <c r="T65" s="38"/>
      <c r="U65" s="38"/>
      <c r="V65" s="38"/>
      <c r="W65" s="38"/>
      <c r="X65" s="38"/>
      <c r="Y65" s="38"/>
      <c r="Z65" s="38"/>
    </row>
    <row r="66" spans="1:26" ht="21.75" customHeight="1" x14ac:dyDescent="0.3">
      <c r="A66" s="38"/>
      <c r="B66" s="379"/>
      <c r="C66" s="195"/>
      <c r="D66" s="615"/>
      <c r="E66" s="590"/>
      <c r="F66" s="572"/>
      <c r="G66" s="196">
        <v>3</v>
      </c>
      <c r="H66" s="196"/>
      <c r="I66" s="590"/>
      <c r="J66" s="572"/>
      <c r="K66" s="575"/>
      <c r="L66" s="593"/>
      <c r="M66" s="570"/>
      <c r="N66" s="570"/>
      <c r="O66" s="40"/>
      <c r="P66" s="38"/>
      <c r="Q66" s="38"/>
      <c r="R66" s="38"/>
      <c r="S66" s="38"/>
      <c r="T66" s="38"/>
      <c r="U66" s="38"/>
      <c r="V66" s="38"/>
      <c r="W66" s="38"/>
      <c r="X66" s="38"/>
      <c r="Y66" s="38"/>
      <c r="Z66" s="38"/>
    </row>
    <row r="67" spans="1:26" ht="21.75" customHeight="1" x14ac:dyDescent="0.3">
      <c r="A67" s="38"/>
      <c r="B67" s="379"/>
      <c r="C67" s="195"/>
      <c r="D67" s="615"/>
      <c r="E67" s="590"/>
      <c r="F67" s="572"/>
      <c r="G67" s="196">
        <v>4</v>
      </c>
      <c r="H67" s="196"/>
      <c r="I67" s="590"/>
      <c r="J67" s="572"/>
      <c r="K67" s="575"/>
      <c r="L67" s="593"/>
      <c r="M67" s="570"/>
      <c r="N67" s="570"/>
      <c r="O67" s="40"/>
      <c r="P67" s="38"/>
      <c r="Q67" s="38"/>
      <c r="R67" s="38"/>
      <c r="S67" s="38"/>
      <c r="T67" s="38"/>
      <c r="U67" s="38"/>
      <c r="V67" s="38"/>
      <c r="W67" s="38"/>
      <c r="X67" s="38"/>
      <c r="Y67" s="38"/>
      <c r="Z67" s="38"/>
    </row>
    <row r="68" spans="1:26" ht="21.75" customHeight="1" x14ac:dyDescent="0.3">
      <c r="A68" s="38"/>
      <c r="B68" s="379"/>
      <c r="C68" s="195"/>
      <c r="D68" s="615"/>
      <c r="E68" s="590"/>
      <c r="F68" s="572"/>
      <c r="G68" s="196">
        <v>5</v>
      </c>
      <c r="H68" s="196"/>
      <c r="I68" s="590"/>
      <c r="J68" s="572"/>
      <c r="K68" s="575"/>
      <c r="L68" s="593"/>
      <c r="M68" s="570"/>
      <c r="N68" s="570"/>
      <c r="O68" s="40"/>
      <c r="P68" s="38"/>
      <c r="Q68" s="38"/>
      <c r="R68" s="38"/>
      <c r="S68" s="38"/>
      <c r="T68" s="38"/>
      <c r="U68" s="38"/>
      <c r="V68" s="38"/>
      <c r="W68" s="38"/>
      <c r="X68" s="38"/>
      <c r="Y68" s="38"/>
      <c r="Z68" s="38"/>
    </row>
    <row r="69" spans="1:26" ht="21.75" customHeight="1" x14ac:dyDescent="0.3">
      <c r="A69" s="38"/>
      <c r="B69" s="379"/>
      <c r="C69" s="195"/>
      <c r="D69" s="615"/>
      <c r="E69" s="590"/>
      <c r="F69" s="572"/>
      <c r="G69" s="196">
        <v>6</v>
      </c>
      <c r="H69" s="196"/>
      <c r="I69" s="590"/>
      <c r="J69" s="572"/>
      <c r="K69" s="575"/>
      <c r="L69" s="593"/>
      <c r="M69" s="570"/>
      <c r="N69" s="570"/>
      <c r="O69" s="40"/>
      <c r="P69" s="38"/>
      <c r="Q69" s="38"/>
      <c r="R69" s="38"/>
      <c r="S69" s="38"/>
      <c r="T69" s="38"/>
      <c r="U69" s="38"/>
      <c r="V69" s="38"/>
      <c r="W69" s="38"/>
      <c r="X69" s="38"/>
      <c r="Y69" s="38"/>
      <c r="Z69" s="38"/>
    </row>
    <row r="70" spans="1:26" ht="21.75" customHeight="1" x14ac:dyDescent="0.3">
      <c r="A70" s="38"/>
      <c r="B70" s="379"/>
      <c r="C70" s="195"/>
      <c r="D70" s="615"/>
      <c r="E70" s="590"/>
      <c r="F70" s="572"/>
      <c r="G70" s="196">
        <v>7</v>
      </c>
      <c r="H70" s="196"/>
      <c r="I70" s="590"/>
      <c r="J70" s="572"/>
      <c r="K70" s="575"/>
      <c r="L70" s="593"/>
      <c r="M70" s="570"/>
      <c r="N70" s="570"/>
      <c r="O70" s="40"/>
      <c r="P70" s="38"/>
      <c r="Q70" s="38"/>
      <c r="R70" s="38"/>
      <c r="S70" s="38"/>
      <c r="T70" s="38"/>
      <c r="U70" s="38"/>
      <c r="V70" s="38"/>
      <c r="W70" s="38"/>
      <c r="X70" s="38"/>
      <c r="Y70" s="38"/>
      <c r="Z70" s="38"/>
    </row>
    <row r="71" spans="1:26" ht="42.75" customHeight="1" x14ac:dyDescent="0.3">
      <c r="A71" s="38"/>
      <c r="B71" s="380"/>
      <c r="C71" s="198"/>
      <c r="D71" s="616"/>
      <c r="E71" s="591"/>
      <c r="F71" s="573"/>
      <c r="G71" s="199">
        <v>8</v>
      </c>
      <c r="H71" s="199"/>
      <c r="I71" s="591"/>
      <c r="J71" s="573"/>
      <c r="K71" s="576"/>
      <c r="L71" s="594"/>
      <c r="M71" s="570"/>
      <c r="N71" s="570"/>
      <c r="O71" s="40"/>
      <c r="P71" s="38"/>
      <c r="Q71" s="38"/>
      <c r="R71" s="38"/>
      <c r="S71" s="38"/>
      <c r="T71" s="38"/>
      <c r="U71" s="38"/>
      <c r="V71" s="38"/>
      <c r="W71" s="38"/>
      <c r="X71" s="38"/>
      <c r="Y71" s="38"/>
      <c r="Z71" s="38"/>
    </row>
    <row r="72" spans="1:26" ht="332.25" customHeight="1" x14ac:dyDescent="0.3">
      <c r="A72" s="38"/>
      <c r="B72" s="378" t="str">
        <f>+LEFT(C72,4)</f>
        <v>11.4</v>
      </c>
      <c r="C72" s="200" t="s">
        <v>434</v>
      </c>
      <c r="D72" s="614" t="s">
        <v>669</v>
      </c>
      <c r="E72" s="589" t="s">
        <v>435</v>
      </c>
      <c r="F72" s="571">
        <v>3</v>
      </c>
      <c r="G72" s="201">
        <v>1</v>
      </c>
      <c r="H72" s="202" t="s">
        <v>511</v>
      </c>
      <c r="I72" s="589" t="s">
        <v>670</v>
      </c>
      <c r="J72" s="571">
        <v>3</v>
      </c>
      <c r="K72" s="574"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592">
        <f>+IF(K72="",152,IF(K72="Deficiencia de control mayor (diseño y ejecución)",160,IF(K72="Deficiencia de control (diseño o ejecución)",180,IF(K72="Oportunidad de mejora",200,220))))</f>
        <v>220</v>
      </c>
      <c r="M72" s="569">
        <v>4.0122999999999998</v>
      </c>
      <c r="N72" s="569">
        <f>+L72+M72</f>
        <v>224.01230000000001</v>
      </c>
      <c r="O72" s="40"/>
      <c r="P72" s="38"/>
      <c r="Q72" s="38"/>
      <c r="R72" s="38"/>
      <c r="S72" s="38"/>
      <c r="T72" s="38"/>
      <c r="U72" s="38"/>
      <c r="V72" s="38"/>
      <c r="W72" s="38"/>
      <c r="X72" s="38"/>
      <c r="Y72" s="38"/>
      <c r="Z72" s="38"/>
    </row>
    <row r="73" spans="1:26" ht="22.5" customHeight="1" x14ac:dyDescent="0.3">
      <c r="A73" s="38"/>
      <c r="B73" s="379"/>
      <c r="C73" s="195"/>
      <c r="D73" s="615"/>
      <c r="E73" s="590"/>
      <c r="F73" s="572"/>
      <c r="G73" s="196">
        <v>2</v>
      </c>
      <c r="H73" s="196"/>
      <c r="I73" s="590"/>
      <c r="J73" s="572"/>
      <c r="K73" s="575"/>
      <c r="L73" s="593"/>
      <c r="M73" s="570"/>
      <c r="N73" s="570"/>
      <c r="O73" s="40"/>
      <c r="P73" s="38"/>
      <c r="Q73" s="38"/>
      <c r="R73" s="38"/>
      <c r="S73" s="38"/>
      <c r="T73" s="38"/>
      <c r="U73" s="38"/>
      <c r="V73" s="38"/>
      <c r="W73" s="38"/>
      <c r="X73" s="38"/>
      <c r="Y73" s="38"/>
      <c r="Z73" s="38"/>
    </row>
    <row r="74" spans="1:26" ht="22.5" customHeight="1" x14ac:dyDescent="0.3">
      <c r="A74" s="38"/>
      <c r="B74" s="379"/>
      <c r="C74" s="195"/>
      <c r="D74" s="615"/>
      <c r="E74" s="590"/>
      <c r="F74" s="572"/>
      <c r="G74" s="196">
        <v>3</v>
      </c>
      <c r="H74" s="196"/>
      <c r="I74" s="590"/>
      <c r="J74" s="572"/>
      <c r="K74" s="575"/>
      <c r="L74" s="593"/>
      <c r="M74" s="570"/>
      <c r="N74" s="570"/>
      <c r="O74" s="40"/>
      <c r="P74" s="38"/>
      <c r="Q74" s="38"/>
      <c r="R74" s="38"/>
      <c r="S74" s="38"/>
      <c r="T74" s="38"/>
      <c r="U74" s="38"/>
      <c r="V74" s="38"/>
      <c r="W74" s="38"/>
      <c r="X74" s="38"/>
      <c r="Y74" s="38"/>
      <c r="Z74" s="38"/>
    </row>
    <row r="75" spans="1:26" ht="22.5" customHeight="1" x14ac:dyDescent="0.3">
      <c r="A75" s="38"/>
      <c r="B75" s="379"/>
      <c r="C75" s="195"/>
      <c r="D75" s="615"/>
      <c r="E75" s="590"/>
      <c r="F75" s="572"/>
      <c r="G75" s="196">
        <v>4</v>
      </c>
      <c r="H75" s="196"/>
      <c r="I75" s="590"/>
      <c r="J75" s="572"/>
      <c r="K75" s="575"/>
      <c r="L75" s="593"/>
      <c r="M75" s="570"/>
      <c r="N75" s="570"/>
      <c r="O75" s="40"/>
      <c r="P75" s="38"/>
      <c r="Q75" s="38"/>
      <c r="R75" s="38"/>
      <c r="S75" s="38"/>
      <c r="T75" s="38"/>
      <c r="U75" s="38"/>
      <c r="V75" s="38"/>
      <c r="W75" s="38"/>
      <c r="X75" s="38"/>
      <c r="Y75" s="38"/>
      <c r="Z75" s="38"/>
    </row>
    <row r="76" spans="1:26" ht="22.5" customHeight="1" x14ac:dyDescent="0.3">
      <c r="A76" s="38"/>
      <c r="B76" s="379"/>
      <c r="C76" s="195"/>
      <c r="D76" s="615"/>
      <c r="E76" s="590"/>
      <c r="F76" s="572"/>
      <c r="G76" s="196">
        <v>5</v>
      </c>
      <c r="H76" s="196"/>
      <c r="I76" s="590"/>
      <c r="J76" s="572"/>
      <c r="K76" s="575"/>
      <c r="L76" s="593"/>
      <c r="M76" s="570"/>
      <c r="N76" s="570"/>
      <c r="O76" s="40"/>
      <c r="P76" s="38"/>
      <c r="Q76" s="38"/>
      <c r="R76" s="38"/>
      <c r="S76" s="38"/>
      <c r="T76" s="38"/>
      <c r="U76" s="38"/>
      <c r="V76" s="38"/>
      <c r="W76" s="38"/>
      <c r="X76" s="38"/>
      <c r="Y76" s="38"/>
      <c r="Z76" s="38"/>
    </row>
    <row r="77" spans="1:26" ht="22.5" customHeight="1" x14ac:dyDescent="0.3">
      <c r="A77" s="38"/>
      <c r="B77" s="379"/>
      <c r="C77" s="195"/>
      <c r="D77" s="615"/>
      <c r="E77" s="590"/>
      <c r="F77" s="572"/>
      <c r="G77" s="196">
        <v>6</v>
      </c>
      <c r="H77" s="196"/>
      <c r="I77" s="590"/>
      <c r="J77" s="572"/>
      <c r="K77" s="575"/>
      <c r="L77" s="593"/>
      <c r="M77" s="570"/>
      <c r="N77" s="570"/>
      <c r="O77" s="40"/>
      <c r="P77" s="38"/>
      <c r="Q77" s="38"/>
      <c r="R77" s="38"/>
      <c r="S77" s="38"/>
      <c r="T77" s="38"/>
      <c r="U77" s="38"/>
      <c r="V77" s="38"/>
      <c r="W77" s="38"/>
      <c r="X77" s="38"/>
      <c r="Y77" s="38"/>
      <c r="Z77" s="38"/>
    </row>
    <row r="78" spans="1:26" ht="22.5" customHeight="1" x14ac:dyDescent="0.3">
      <c r="A78" s="38"/>
      <c r="B78" s="379"/>
      <c r="C78" s="195"/>
      <c r="D78" s="615"/>
      <c r="E78" s="590"/>
      <c r="F78" s="572"/>
      <c r="G78" s="196">
        <v>7</v>
      </c>
      <c r="H78" s="196"/>
      <c r="I78" s="590"/>
      <c r="J78" s="572"/>
      <c r="K78" s="575"/>
      <c r="L78" s="593"/>
      <c r="M78" s="570"/>
      <c r="N78" s="570"/>
      <c r="O78" s="40"/>
      <c r="P78" s="38"/>
      <c r="Q78" s="38"/>
      <c r="R78" s="38"/>
      <c r="S78" s="38"/>
      <c r="T78" s="38"/>
      <c r="U78" s="38"/>
      <c r="V78" s="38"/>
      <c r="W78" s="38"/>
      <c r="X78" s="38"/>
      <c r="Y78" s="38"/>
      <c r="Z78" s="38"/>
    </row>
    <row r="79" spans="1:26" ht="22.5" customHeight="1" x14ac:dyDescent="0.3">
      <c r="A79" s="38"/>
      <c r="B79" s="380"/>
      <c r="C79" s="198"/>
      <c r="D79" s="616"/>
      <c r="E79" s="591"/>
      <c r="F79" s="573"/>
      <c r="G79" s="199">
        <v>8</v>
      </c>
      <c r="H79" s="199"/>
      <c r="I79" s="591"/>
      <c r="J79" s="573"/>
      <c r="K79" s="576"/>
      <c r="L79" s="594"/>
      <c r="M79" s="570"/>
      <c r="N79" s="570"/>
      <c r="O79" s="40"/>
      <c r="P79" s="38"/>
      <c r="Q79" s="38"/>
      <c r="R79" s="38"/>
      <c r="S79" s="38"/>
      <c r="T79" s="38"/>
      <c r="U79" s="38"/>
      <c r="V79" s="38"/>
      <c r="W79" s="38"/>
      <c r="X79" s="38"/>
      <c r="Y79" s="38"/>
      <c r="Z79" s="38"/>
    </row>
    <row r="80" spans="1:26" ht="69.75" customHeight="1" x14ac:dyDescent="0.3">
      <c r="A80" s="38"/>
      <c r="B80" s="617"/>
      <c r="C80" s="215" t="s">
        <v>485</v>
      </c>
      <c r="D80" s="582" t="s">
        <v>8</v>
      </c>
      <c r="E80" s="609" t="s">
        <v>482</v>
      </c>
      <c r="F80" s="601" t="s">
        <v>483</v>
      </c>
      <c r="G80" s="598" t="s">
        <v>112</v>
      </c>
      <c r="H80" s="599"/>
      <c r="I80" s="600"/>
      <c r="J80" s="601" t="s">
        <v>484</v>
      </c>
      <c r="K80" s="601" t="s">
        <v>128</v>
      </c>
      <c r="L80" s="583"/>
      <c r="M80" s="583"/>
      <c r="N80" s="583"/>
      <c r="O80" s="40"/>
      <c r="P80" s="38"/>
      <c r="Q80" s="38"/>
      <c r="R80" s="38"/>
      <c r="S80" s="38"/>
      <c r="T80" s="38"/>
      <c r="U80" s="38"/>
      <c r="V80" s="38"/>
      <c r="W80" s="38"/>
      <c r="X80" s="38"/>
      <c r="Y80" s="38"/>
      <c r="Z80" s="38"/>
    </row>
    <row r="81" spans="1:26" ht="22.5" customHeight="1" x14ac:dyDescent="0.3">
      <c r="A81" s="38"/>
      <c r="B81" s="371"/>
      <c r="C81" s="216"/>
      <c r="D81" s="585"/>
      <c r="E81" s="585"/>
      <c r="F81" s="585"/>
      <c r="G81" s="580" t="s">
        <v>13</v>
      </c>
      <c r="H81" s="603" t="s">
        <v>15</v>
      </c>
      <c r="I81" s="582" t="s">
        <v>537</v>
      </c>
      <c r="J81" s="585"/>
      <c r="K81" s="585"/>
      <c r="L81" s="570"/>
      <c r="M81" s="570"/>
      <c r="N81" s="570"/>
      <c r="O81" s="40"/>
      <c r="P81" s="38"/>
      <c r="Q81" s="38"/>
      <c r="R81" s="38"/>
      <c r="S81" s="38"/>
      <c r="T81" s="38"/>
      <c r="U81" s="38"/>
      <c r="V81" s="38"/>
      <c r="W81" s="38"/>
      <c r="X81" s="38"/>
      <c r="Y81" s="38"/>
      <c r="Z81" s="38"/>
    </row>
    <row r="82" spans="1:26" ht="177" customHeight="1" x14ac:dyDescent="0.3">
      <c r="A82" s="38"/>
      <c r="B82" s="409"/>
      <c r="C82" s="217"/>
      <c r="D82" s="581"/>
      <c r="E82" s="581"/>
      <c r="F82" s="602"/>
      <c r="G82" s="602"/>
      <c r="H82" s="581"/>
      <c r="I82" s="581"/>
      <c r="J82" s="602"/>
      <c r="K82" s="602"/>
      <c r="L82" s="570"/>
      <c r="M82" s="570"/>
      <c r="N82" s="570"/>
      <c r="O82" s="40"/>
      <c r="P82" s="38"/>
      <c r="Q82" s="38"/>
      <c r="R82" s="38"/>
      <c r="S82" s="38"/>
      <c r="T82" s="38"/>
      <c r="U82" s="38"/>
      <c r="V82" s="38"/>
      <c r="W82" s="38"/>
      <c r="X82" s="38"/>
      <c r="Y82" s="38"/>
      <c r="Z82" s="38"/>
    </row>
    <row r="83" spans="1:26" ht="222.75" x14ac:dyDescent="0.3">
      <c r="A83" s="38"/>
      <c r="B83" s="378" t="str">
        <f>+LEFT(C83,4)</f>
        <v>12.1</v>
      </c>
      <c r="C83" s="200" t="s">
        <v>200</v>
      </c>
      <c r="D83" s="614" t="s">
        <v>671</v>
      </c>
      <c r="E83" s="589" t="s">
        <v>672</v>
      </c>
      <c r="F83" s="604">
        <v>3</v>
      </c>
      <c r="G83" s="201">
        <v>1</v>
      </c>
      <c r="H83" s="202" t="s">
        <v>436</v>
      </c>
      <c r="I83" s="218" t="s">
        <v>753</v>
      </c>
      <c r="J83" s="604">
        <v>3</v>
      </c>
      <c r="K83" s="57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592">
        <f>+IF(K83="",152,IF(K83="Deficiencia de control mayor (diseño y ejecución)",160,IF(K83="Deficiencia de control (diseño o ejecución)",180,IF(K83="Oportunidad de mejora",200,220))))</f>
        <v>220</v>
      </c>
      <c r="M83" s="569">
        <v>4.1235999999999997</v>
      </c>
      <c r="N83" s="569">
        <f>+L83+M83</f>
        <v>224.12360000000001</v>
      </c>
      <c r="O83" s="40"/>
      <c r="P83" s="38"/>
      <c r="Q83" s="38"/>
      <c r="R83" s="38"/>
      <c r="S83" s="38"/>
      <c r="T83" s="38"/>
      <c r="U83" s="38"/>
      <c r="V83" s="38"/>
      <c r="W83" s="38"/>
      <c r="X83" s="38"/>
      <c r="Y83" s="38"/>
      <c r="Z83" s="38"/>
    </row>
    <row r="84" spans="1:26" ht="61.5" customHeight="1" x14ac:dyDescent="0.3">
      <c r="A84" s="38"/>
      <c r="B84" s="379"/>
      <c r="C84" s="195"/>
      <c r="D84" s="615"/>
      <c r="E84" s="590"/>
      <c r="F84" s="605"/>
      <c r="G84" s="196">
        <v>2</v>
      </c>
      <c r="H84" s="196"/>
      <c r="I84" s="219"/>
      <c r="J84" s="605"/>
      <c r="K84" s="575"/>
      <c r="L84" s="593"/>
      <c r="M84" s="570"/>
      <c r="N84" s="570"/>
      <c r="O84" s="40"/>
      <c r="P84" s="38"/>
      <c r="Q84" s="38"/>
      <c r="R84" s="38"/>
      <c r="S84" s="38"/>
      <c r="T84" s="38"/>
      <c r="U84" s="38"/>
      <c r="V84" s="38"/>
      <c r="W84" s="38"/>
      <c r="X84" s="38"/>
      <c r="Y84" s="38"/>
      <c r="Z84" s="38"/>
    </row>
    <row r="85" spans="1:26" ht="92.25" customHeight="1" x14ac:dyDescent="0.3">
      <c r="A85" s="38"/>
      <c r="B85" s="379"/>
      <c r="C85" s="195"/>
      <c r="D85" s="615"/>
      <c r="E85" s="590"/>
      <c r="F85" s="605"/>
      <c r="G85" s="196">
        <v>3</v>
      </c>
      <c r="H85" s="196"/>
      <c r="I85" s="220" t="s">
        <v>201</v>
      </c>
      <c r="J85" s="605"/>
      <c r="K85" s="575"/>
      <c r="L85" s="593"/>
      <c r="M85" s="570"/>
      <c r="N85" s="570"/>
      <c r="O85" s="40"/>
      <c r="P85" s="38"/>
      <c r="Q85" s="38"/>
      <c r="R85" s="38"/>
      <c r="S85" s="38"/>
      <c r="T85" s="38"/>
      <c r="U85" s="38"/>
      <c r="V85" s="38"/>
      <c r="W85" s="38"/>
      <c r="X85" s="38"/>
      <c r="Y85" s="38"/>
      <c r="Z85" s="38"/>
    </row>
    <row r="86" spans="1:26" ht="30" customHeight="1" x14ac:dyDescent="0.3">
      <c r="A86" s="38"/>
      <c r="B86" s="379"/>
      <c r="C86" s="195"/>
      <c r="D86" s="615"/>
      <c r="E86" s="590"/>
      <c r="F86" s="605"/>
      <c r="G86" s="196">
        <v>4</v>
      </c>
      <c r="H86" s="196"/>
      <c r="I86" s="219"/>
      <c r="J86" s="605"/>
      <c r="K86" s="575"/>
      <c r="L86" s="593"/>
      <c r="M86" s="570"/>
      <c r="N86" s="570"/>
      <c r="O86" s="40"/>
      <c r="P86" s="38"/>
      <c r="Q86" s="38"/>
      <c r="R86" s="38"/>
      <c r="S86" s="38"/>
      <c r="T86" s="38"/>
      <c r="U86" s="38"/>
      <c r="V86" s="38"/>
      <c r="W86" s="38"/>
      <c r="X86" s="38"/>
      <c r="Y86" s="38"/>
      <c r="Z86" s="38"/>
    </row>
    <row r="87" spans="1:26" ht="246.75" customHeight="1" x14ac:dyDescent="0.3">
      <c r="A87" s="38"/>
      <c r="B87" s="379"/>
      <c r="C87" s="195"/>
      <c r="D87" s="615"/>
      <c r="E87" s="590"/>
      <c r="F87" s="605"/>
      <c r="G87" s="196">
        <v>5</v>
      </c>
      <c r="H87" s="196"/>
      <c r="I87" s="221" t="s">
        <v>754</v>
      </c>
      <c r="J87" s="605"/>
      <c r="K87" s="575"/>
      <c r="L87" s="593"/>
      <c r="M87" s="570"/>
      <c r="N87" s="570"/>
      <c r="O87" s="40"/>
      <c r="P87" s="38"/>
      <c r="Q87" s="38"/>
      <c r="R87" s="38"/>
      <c r="S87" s="38"/>
      <c r="T87" s="38"/>
      <c r="U87" s="38"/>
      <c r="V87" s="38"/>
      <c r="W87" s="38"/>
      <c r="X87" s="38"/>
      <c r="Y87" s="38"/>
      <c r="Z87" s="38"/>
    </row>
    <row r="88" spans="1:26" ht="28.5" customHeight="1" x14ac:dyDescent="0.3">
      <c r="A88" s="38"/>
      <c r="B88" s="379"/>
      <c r="C88" s="195"/>
      <c r="D88" s="615"/>
      <c r="E88" s="590"/>
      <c r="F88" s="605"/>
      <c r="G88" s="196">
        <v>6</v>
      </c>
      <c r="H88" s="196"/>
      <c r="I88" s="219"/>
      <c r="J88" s="605"/>
      <c r="K88" s="575"/>
      <c r="L88" s="593"/>
      <c r="M88" s="570"/>
      <c r="N88" s="570"/>
      <c r="O88" s="40"/>
      <c r="P88" s="38"/>
      <c r="Q88" s="38"/>
      <c r="R88" s="38"/>
      <c r="S88" s="38"/>
      <c r="T88" s="38"/>
      <c r="U88" s="38"/>
      <c r="V88" s="38"/>
      <c r="W88" s="38"/>
      <c r="X88" s="38"/>
      <c r="Y88" s="38"/>
      <c r="Z88" s="38"/>
    </row>
    <row r="89" spans="1:26" ht="28.5" customHeight="1" x14ac:dyDescent="0.3">
      <c r="A89" s="38"/>
      <c r="B89" s="379"/>
      <c r="C89" s="195"/>
      <c r="D89" s="615"/>
      <c r="E89" s="590"/>
      <c r="F89" s="605"/>
      <c r="G89" s="196">
        <v>7</v>
      </c>
      <c r="H89" s="196"/>
      <c r="I89" s="219"/>
      <c r="J89" s="605"/>
      <c r="K89" s="575"/>
      <c r="L89" s="593"/>
      <c r="M89" s="570"/>
      <c r="N89" s="570"/>
      <c r="O89" s="40"/>
      <c r="P89" s="38"/>
      <c r="Q89" s="38"/>
      <c r="R89" s="38"/>
      <c r="S89" s="38"/>
      <c r="T89" s="38"/>
      <c r="U89" s="38"/>
      <c r="V89" s="38"/>
      <c r="W89" s="38"/>
      <c r="X89" s="38"/>
      <c r="Y89" s="38"/>
      <c r="Z89" s="38"/>
    </row>
    <row r="90" spans="1:26" ht="28.5" customHeight="1" x14ac:dyDescent="0.3">
      <c r="A90" s="38"/>
      <c r="B90" s="380"/>
      <c r="C90" s="198"/>
      <c r="D90" s="616"/>
      <c r="E90" s="591"/>
      <c r="F90" s="606"/>
      <c r="G90" s="199">
        <v>8</v>
      </c>
      <c r="H90" s="199"/>
      <c r="I90" s="222"/>
      <c r="J90" s="606"/>
      <c r="K90" s="576"/>
      <c r="L90" s="594"/>
      <c r="M90" s="570"/>
      <c r="N90" s="570"/>
      <c r="O90" s="40"/>
      <c r="P90" s="38"/>
      <c r="Q90" s="38"/>
      <c r="R90" s="38"/>
      <c r="S90" s="38"/>
      <c r="T90" s="38"/>
      <c r="U90" s="38"/>
      <c r="V90" s="38"/>
      <c r="W90" s="38"/>
      <c r="X90" s="38"/>
      <c r="Y90" s="38"/>
      <c r="Z90" s="38"/>
    </row>
    <row r="91" spans="1:26" ht="297.75" customHeight="1" x14ac:dyDescent="0.3">
      <c r="A91" s="38"/>
      <c r="B91" s="378" t="str">
        <f>+LEFT(C91,4)</f>
        <v>12.2</v>
      </c>
      <c r="C91" s="200" t="s">
        <v>202</v>
      </c>
      <c r="D91" s="614" t="s">
        <v>203</v>
      </c>
      <c r="E91" s="589" t="s">
        <v>673</v>
      </c>
      <c r="F91" s="604">
        <v>3</v>
      </c>
      <c r="G91" s="201">
        <v>1</v>
      </c>
      <c r="H91" s="202" t="s">
        <v>437</v>
      </c>
      <c r="I91" s="589" t="s">
        <v>469</v>
      </c>
      <c r="J91" s="604">
        <v>3</v>
      </c>
      <c r="K91" s="57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592">
        <f>+IF(K91="",152,IF(K91="Deficiencia de control mayor (diseño y ejecución)",160,IF(K91="Deficiencia de control (diseño o ejecución)",180,IF(K91="Oportunidad de mejora",200,220))))</f>
        <v>220</v>
      </c>
      <c r="M91" s="569">
        <v>4.2365000000000004</v>
      </c>
      <c r="N91" s="620">
        <f>+L91+M91</f>
        <v>224.23650000000001</v>
      </c>
      <c r="O91" s="40"/>
      <c r="P91" s="38"/>
      <c r="Q91" s="38"/>
      <c r="R91" s="38"/>
      <c r="S91" s="38"/>
      <c r="T91" s="38"/>
      <c r="U91" s="38"/>
      <c r="V91" s="38"/>
      <c r="W91" s="38"/>
      <c r="X91" s="38"/>
      <c r="Y91" s="38"/>
      <c r="Z91" s="38"/>
    </row>
    <row r="92" spans="1:26" ht="22.5" customHeight="1" x14ac:dyDescent="0.3">
      <c r="A92" s="38"/>
      <c r="B92" s="379"/>
      <c r="C92" s="195"/>
      <c r="D92" s="615"/>
      <c r="E92" s="590"/>
      <c r="F92" s="605"/>
      <c r="G92" s="196">
        <v>2</v>
      </c>
      <c r="H92" s="196"/>
      <c r="I92" s="590"/>
      <c r="J92" s="605"/>
      <c r="K92" s="575"/>
      <c r="L92" s="593"/>
      <c r="M92" s="570"/>
      <c r="N92" s="570"/>
      <c r="O92" s="40"/>
      <c r="P92" s="38"/>
      <c r="Q92" s="38"/>
      <c r="R92" s="38"/>
      <c r="S92" s="38"/>
      <c r="T92" s="38"/>
      <c r="U92" s="38"/>
      <c r="V92" s="38"/>
      <c r="W92" s="38"/>
      <c r="X92" s="38"/>
      <c r="Y92" s="38"/>
      <c r="Z92" s="38"/>
    </row>
    <row r="93" spans="1:26" ht="22.5" customHeight="1" x14ac:dyDescent="0.3">
      <c r="A93" s="38"/>
      <c r="B93" s="379"/>
      <c r="C93" s="195"/>
      <c r="D93" s="615"/>
      <c r="E93" s="590"/>
      <c r="F93" s="605"/>
      <c r="G93" s="196">
        <v>3</v>
      </c>
      <c r="H93" s="196"/>
      <c r="I93" s="590"/>
      <c r="J93" s="605"/>
      <c r="K93" s="575"/>
      <c r="L93" s="593"/>
      <c r="M93" s="570"/>
      <c r="N93" s="570"/>
      <c r="O93" s="40"/>
      <c r="P93" s="38"/>
      <c r="Q93" s="38"/>
      <c r="R93" s="38"/>
      <c r="S93" s="38"/>
      <c r="T93" s="38"/>
      <c r="U93" s="38"/>
      <c r="V93" s="38"/>
      <c r="W93" s="38"/>
      <c r="X93" s="38"/>
      <c r="Y93" s="38"/>
      <c r="Z93" s="38"/>
    </row>
    <row r="94" spans="1:26" ht="22.5" customHeight="1" x14ac:dyDescent="0.3">
      <c r="A94" s="38"/>
      <c r="B94" s="379"/>
      <c r="C94" s="195"/>
      <c r="D94" s="615"/>
      <c r="E94" s="590"/>
      <c r="F94" s="605"/>
      <c r="G94" s="196">
        <v>4</v>
      </c>
      <c r="H94" s="196"/>
      <c r="I94" s="590"/>
      <c r="J94" s="605"/>
      <c r="K94" s="575"/>
      <c r="L94" s="593"/>
      <c r="M94" s="570"/>
      <c r="N94" s="570"/>
      <c r="O94" s="40"/>
      <c r="P94" s="38"/>
      <c r="Q94" s="38"/>
      <c r="R94" s="38"/>
      <c r="S94" s="38"/>
      <c r="T94" s="38"/>
      <c r="U94" s="38"/>
      <c r="V94" s="38"/>
      <c r="W94" s="38"/>
      <c r="X94" s="38"/>
      <c r="Y94" s="38"/>
      <c r="Z94" s="38"/>
    </row>
    <row r="95" spans="1:26" ht="22.5" customHeight="1" x14ac:dyDescent="0.3">
      <c r="A95" s="38"/>
      <c r="B95" s="379"/>
      <c r="C95" s="195"/>
      <c r="D95" s="615"/>
      <c r="E95" s="590"/>
      <c r="F95" s="605"/>
      <c r="G95" s="196">
        <v>5</v>
      </c>
      <c r="H95" s="196"/>
      <c r="I95" s="590"/>
      <c r="J95" s="605"/>
      <c r="K95" s="575"/>
      <c r="L95" s="593"/>
      <c r="M95" s="570"/>
      <c r="N95" s="570"/>
      <c r="O95" s="40"/>
      <c r="P95" s="38"/>
      <c r="Q95" s="38"/>
      <c r="R95" s="38"/>
      <c r="S95" s="38"/>
      <c r="T95" s="38"/>
      <c r="U95" s="38"/>
      <c r="V95" s="38"/>
      <c r="W95" s="38"/>
      <c r="X95" s="38"/>
      <c r="Y95" s="38"/>
      <c r="Z95" s="38"/>
    </row>
    <row r="96" spans="1:26" ht="22.5" customHeight="1" x14ac:dyDescent="0.3">
      <c r="A96" s="38"/>
      <c r="B96" s="379"/>
      <c r="C96" s="195"/>
      <c r="D96" s="615"/>
      <c r="E96" s="590"/>
      <c r="F96" s="605"/>
      <c r="G96" s="196">
        <v>6</v>
      </c>
      <c r="H96" s="196"/>
      <c r="I96" s="590"/>
      <c r="J96" s="605"/>
      <c r="K96" s="575"/>
      <c r="L96" s="593"/>
      <c r="M96" s="570"/>
      <c r="N96" s="570"/>
      <c r="O96" s="40"/>
      <c r="P96" s="38"/>
      <c r="Q96" s="38"/>
      <c r="R96" s="38"/>
      <c r="S96" s="38"/>
      <c r="T96" s="38"/>
      <c r="U96" s="38"/>
      <c r="V96" s="38"/>
      <c r="W96" s="38"/>
      <c r="X96" s="38"/>
      <c r="Y96" s="38"/>
      <c r="Z96" s="38"/>
    </row>
    <row r="97" spans="1:26" ht="22.5" customHeight="1" x14ac:dyDescent="0.3">
      <c r="A97" s="38"/>
      <c r="B97" s="379"/>
      <c r="C97" s="195"/>
      <c r="D97" s="615"/>
      <c r="E97" s="590"/>
      <c r="F97" s="605"/>
      <c r="G97" s="196">
        <v>7</v>
      </c>
      <c r="H97" s="196"/>
      <c r="I97" s="590"/>
      <c r="J97" s="605"/>
      <c r="K97" s="575"/>
      <c r="L97" s="593"/>
      <c r="M97" s="570"/>
      <c r="N97" s="570"/>
      <c r="O97" s="40"/>
      <c r="P97" s="38"/>
      <c r="Q97" s="38"/>
      <c r="R97" s="38"/>
      <c r="S97" s="38"/>
      <c r="T97" s="38"/>
      <c r="U97" s="38"/>
      <c r="V97" s="38"/>
      <c r="W97" s="38"/>
      <c r="X97" s="38"/>
      <c r="Y97" s="38"/>
      <c r="Z97" s="38"/>
    </row>
    <row r="98" spans="1:26" ht="22.5" customHeight="1" x14ac:dyDescent="0.3">
      <c r="A98" s="38"/>
      <c r="B98" s="380"/>
      <c r="C98" s="198"/>
      <c r="D98" s="616"/>
      <c r="E98" s="591"/>
      <c r="F98" s="606"/>
      <c r="G98" s="199">
        <v>8</v>
      </c>
      <c r="H98" s="199"/>
      <c r="I98" s="591"/>
      <c r="J98" s="606"/>
      <c r="K98" s="576"/>
      <c r="L98" s="594"/>
      <c r="M98" s="570"/>
      <c r="N98" s="570"/>
      <c r="O98" s="40"/>
      <c r="P98" s="38"/>
      <c r="Q98" s="38"/>
      <c r="R98" s="38"/>
      <c r="S98" s="38"/>
      <c r="T98" s="38"/>
      <c r="U98" s="38"/>
      <c r="V98" s="38"/>
      <c r="W98" s="38"/>
      <c r="X98" s="38"/>
      <c r="Y98" s="38"/>
      <c r="Z98" s="38"/>
    </row>
    <row r="99" spans="1:26" ht="189" customHeight="1" x14ac:dyDescent="0.3">
      <c r="A99" s="38"/>
      <c r="B99" s="378" t="str">
        <f>+LEFT(C99,4)</f>
        <v>12.3</v>
      </c>
      <c r="C99" s="223" t="s">
        <v>204</v>
      </c>
      <c r="D99" s="614" t="s">
        <v>674</v>
      </c>
      <c r="E99" s="589" t="s">
        <v>675</v>
      </c>
      <c r="F99" s="604">
        <v>3</v>
      </c>
      <c r="G99" s="201">
        <v>1</v>
      </c>
      <c r="H99" s="202" t="s">
        <v>438</v>
      </c>
      <c r="I99" s="589" t="s">
        <v>439</v>
      </c>
      <c r="J99" s="604">
        <v>3</v>
      </c>
      <c r="K99" s="57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592">
        <f>+IF(K99="",152,IF(K99="Deficiencia de control mayor (diseño y ejecución)",160,IF(K99="Deficiencia de control (diseño o ejecución)",180,IF(K99="Oportunidad de mejora",200,220))))</f>
        <v>220</v>
      </c>
      <c r="M99" s="569">
        <v>4.2365599999999999</v>
      </c>
      <c r="N99" s="620">
        <f>+L99+M99</f>
        <v>224.23656</v>
      </c>
      <c r="O99" s="40"/>
      <c r="P99" s="38"/>
      <c r="Q99" s="38"/>
      <c r="R99" s="38"/>
      <c r="S99" s="38"/>
      <c r="T99" s="38"/>
      <c r="U99" s="38"/>
      <c r="V99" s="38"/>
      <c r="W99" s="38"/>
      <c r="X99" s="38"/>
      <c r="Y99" s="38"/>
      <c r="Z99" s="38"/>
    </row>
    <row r="100" spans="1:26" ht="22.5" customHeight="1" x14ac:dyDescent="0.3">
      <c r="A100" s="38"/>
      <c r="B100" s="379"/>
      <c r="C100" s="224"/>
      <c r="D100" s="615"/>
      <c r="E100" s="590"/>
      <c r="F100" s="605"/>
      <c r="G100" s="196">
        <v>2</v>
      </c>
      <c r="H100" s="196"/>
      <c r="I100" s="590"/>
      <c r="J100" s="605"/>
      <c r="K100" s="575"/>
      <c r="L100" s="593"/>
      <c r="M100" s="570"/>
      <c r="N100" s="570"/>
      <c r="O100" s="40"/>
      <c r="P100" s="38"/>
      <c r="Q100" s="38"/>
      <c r="R100" s="38"/>
      <c r="S100" s="38"/>
      <c r="T100" s="38"/>
      <c r="U100" s="38"/>
      <c r="V100" s="38"/>
      <c r="W100" s="38"/>
      <c r="X100" s="38"/>
      <c r="Y100" s="38"/>
      <c r="Z100" s="38"/>
    </row>
    <row r="101" spans="1:26" ht="22.5" customHeight="1" x14ac:dyDescent="0.3">
      <c r="A101" s="38"/>
      <c r="B101" s="379"/>
      <c r="C101" s="224"/>
      <c r="D101" s="615"/>
      <c r="E101" s="590"/>
      <c r="F101" s="605"/>
      <c r="G101" s="196">
        <v>3</v>
      </c>
      <c r="H101" s="196"/>
      <c r="I101" s="590"/>
      <c r="J101" s="605"/>
      <c r="K101" s="575"/>
      <c r="L101" s="593"/>
      <c r="M101" s="570"/>
      <c r="N101" s="570"/>
      <c r="O101" s="40"/>
      <c r="P101" s="38"/>
      <c r="Q101" s="38"/>
      <c r="R101" s="38"/>
      <c r="S101" s="38"/>
      <c r="T101" s="38"/>
      <c r="U101" s="38"/>
      <c r="V101" s="38"/>
      <c r="W101" s="38"/>
      <c r="X101" s="38"/>
      <c r="Y101" s="38"/>
      <c r="Z101" s="38"/>
    </row>
    <row r="102" spans="1:26" ht="22.5" customHeight="1" x14ac:dyDescent="0.3">
      <c r="A102" s="38"/>
      <c r="B102" s="379"/>
      <c r="C102" s="224"/>
      <c r="D102" s="615"/>
      <c r="E102" s="590"/>
      <c r="F102" s="605"/>
      <c r="G102" s="196">
        <v>4</v>
      </c>
      <c r="H102" s="196"/>
      <c r="I102" s="590"/>
      <c r="J102" s="605"/>
      <c r="K102" s="575"/>
      <c r="L102" s="593"/>
      <c r="M102" s="570"/>
      <c r="N102" s="570"/>
      <c r="O102" s="40"/>
      <c r="P102" s="38"/>
      <c r="Q102" s="38"/>
      <c r="R102" s="38"/>
      <c r="S102" s="38"/>
      <c r="T102" s="38"/>
      <c r="U102" s="38"/>
      <c r="V102" s="38"/>
      <c r="W102" s="38"/>
      <c r="X102" s="38"/>
      <c r="Y102" s="38"/>
      <c r="Z102" s="38"/>
    </row>
    <row r="103" spans="1:26" ht="22.5" hidden="1" customHeight="1" x14ac:dyDescent="0.3">
      <c r="A103" s="38"/>
      <c r="B103" s="379"/>
      <c r="C103" s="224"/>
      <c r="D103" s="615"/>
      <c r="E103" s="590"/>
      <c r="F103" s="605"/>
      <c r="G103" s="196">
        <v>5</v>
      </c>
      <c r="H103" s="196"/>
      <c r="I103" s="590"/>
      <c r="J103" s="605"/>
      <c r="K103" s="575"/>
      <c r="L103" s="593"/>
      <c r="M103" s="570"/>
      <c r="N103" s="570"/>
      <c r="O103" s="40"/>
      <c r="P103" s="38"/>
      <c r="Q103" s="38"/>
      <c r="R103" s="38"/>
      <c r="S103" s="38"/>
      <c r="T103" s="38"/>
      <c r="U103" s="38"/>
      <c r="V103" s="38"/>
      <c r="W103" s="38"/>
      <c r="X103" s="38"/>
      <c r="Y103" s="38"/>
      <c r="Z103" s="38"/>
    </row>
    <row r="104" spans="1:26" ht="22.5" customHeight="1" x14ac:dyDescent="0.3">
      <c r="A104" s="38"/>
      <c r="B104" s="379"/>
      <c r="C104" s="224"/>
      <c r="D104" s="615"/>
      <c r="E104" s="590"/>
      <c r="F104" s="605"/>
      <c r="G104" s="196">
        <v>6</v>
      </c>
      <c r="H104" s="196"/>
      <c r="I104" s="590"/>
      <c r="J104" s="605"/>
      <c r="K104" s="575"/>
      <c r="L104" s="593"/>
      <c r="M104" s="570"/>
      <c r="N104" s="570"/>
      <c r="O104" s="40"/>
      <c r="P104" s="38"/>
      <c r="Q104" s="38"/>
      <c r="R104" s="38"/>
      <c r="S104" s="38"/>
      <c r="T104" s="38"/>
      <c r="U104" s="38"/>
      <c r="V104" s="38"/>
      <c r="W104" s="38"/>
      <c r="X104" s="38"/>
      <c r="Y104" s="38"/>
      <c r="Z104" s="38"/>
    </row>
    <row r="105" spans="1:26" ht="22.5" hidden="1" customHeight="1" x14ac:dyDescent="0.3">
      <c r="A105" s="38"/>
      <c r="B105" s="379"/>
      <c r="C105" s="224"/>
      <c r="D105" s="615"/>
      <c r="E105" s="590"/>
      <c r="F105" s="605"/>
      <c r="G105" s="196">
        <v>7</v>
      </c>
      <c r="H105" s="196"/>
      <c r="I105" s="590"/>
      <c r="J105" s="605"/>
      <c r="K105" s="575"/>
      <c r="L105" s="593"/>
      <c r="M105" s="570"/>
      <c r="N105" s="570"/>
      <c r="O105" s="40"/>
      <c r="P105" s="38"/>
      <c r="Q105" s="38"/>
      <c r="R105" s="38"/>
      <c r="S105" s="38"/>
      <c r="T105" s="38"/>
      <c r="U105" s="38"/>
      <c r="V105" s="38"/>
      <c r="W105" s="38"/>
      <c r="X105" s="38"/>
      <c r="Y105" s="38"/>
      <c r="Z105" s="38"/>
    </row>
    <row r="106" spans="1:26" ht="112.5" customHeight="1" x14ac:dyDescent="0.3">
      <c r="A106" s="38"/>
      <c r="B106" s="380"/>
      <c r="C106" s="225"/>
      <c r="D106" s="616"/>
      <c r="E106" s="591"/>
      <c r="F106" s="606"/>
      <c r="G106" s="199">
        <v>8</v>
      </c>
      <c r="H106" s="199"/>
      <c r="I106" s="591"/>
      <c r="J106" s="606"/>
      <c r="K106" s="576"/>
      <c r="L106" s="594"/>
      <c r="M106" s="570"/>
      <c r="N106" s="570"/>
      <c r="O106" s="40"/>
      <c r="P106" s="38"/>
      <c r="Q106" s="38"/>
      <c r="R106" s="38"/>
      <c r="S106" s="38"/>
      <c r="T106" s="38"/>
      <c r="U106" s="38"/>
      <c r="V106" s="38"/>
      <c r="W106" s="38"/>
      <c r="X106" s="38"/>
      <c r="Y106" s="38"/>
      <c r="Z106" s="38"/>
    </row>
    <row r="107" spans="1:26" ht="202.5" x14ac:dyDescent="0.3">
      <c r="A107" s="38"/>
      <c r="B107" s="378" t="str">
        <f>+LEFT(C107,4)</f>
        <v>12.4</v>
      </c>
      <c r="C107" s="223" t="s">
        <v>205</v>
      </c>
      <c r="D107" s="614" t="s">
        <v>676</v>
      </c>
      <c r="E107" s="589" t="s">
        <v>512</v>
      </c>
      <c r="F107" s="604">
        <v>3</v>
      </c>
      <c r="G107" s="201">
        <v>1</v>
      </c>
      <c r="H107" s="202" t="s">
        <v>681</v>
      </c>
      <c r="I107" s="610" t="s">
        <v>677</v>
      </c>
      <c r="J107" s="604">
        <v>3</v>
      </c>
      <c r="K107" s="57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592">
        <f>+IF(K107="",152,IF(K107="Deficiencia de control mayor (diseño y ejecución)",160,IF(K107="Deficiencia de control (diseño o ejecución)",180,IF(K107="Oportunidad de mejora",200,220))))</f>
        <v>220</v>
      </c>
      <c r="M107" s="569">
        <v>4.2365680000000001</v>
      </c>
      <c r="N107" s="620">
        <f>+L107+M107</f>
        <v>224.23656800000001</v>
      </c>
      <c r="O107" s="40"/>
      <c r="P107" s="38"/>
      <c r="Q107" s="38"/>
      <c r="R107" s="38"/>
      <c r="S107" s="38"/>
      <c r="T107" s="38"/>
      <c r="U107" s="38"/>
      <c r="V107" s="38"/>
      <c r="W107" s="38"/>
      <c r="X107" s="38"/>
      <c r="Y107" s="38"/>
      <c r="Z107" s="38"/>
    </row>
    <row r="108" spans="1:26" ht="22.5" customHeight="1" x14ac:dyDescent="0.3">
      <c r="A108" s="38"/>
      <c r="B108" s="379"/>
      <c r="C108" s="224"/>
      <c r="D108" s="615"/>
      <c r="E108" s="590"/>
      <c r="F108" s="605"/>
      <c r="G108" s="196">
        <v>2</v>
      </c>
      <c r="H108" s="196"/>
      <c r="I108" s="590"/>
      <c r="J108" s="605"/>
      <c r="K108" s="575"/>
      <c r="L108" s="593"/>
      <c r="M108" s="570"/>
      <c r="N108" s="570"/>
      <c r="O108" s="40"/>
      <c r="P108" s="38"/>
      <c r="Q108" s="38"/>
      <c r="R108" s="38"/>
      <c r="S108" s="38"/>
      <c r="T108" s="38"/>
      <c r="U108" s="38"/>
      <c r="V108" s="38"/>
      <c r="W108" s="38"/>
      <c r="X108" s="38"/>
      <c r="Y108" s="38"/>
      <c r="Z108" s="38"/>
    </row>
    <row r="109" spans="1:26" ht="22.5" customHeight="1" x14ac:dyDescent="0.3">
      <c r="A109" s="38"/>
      <c r="B109" s="379"/>
      <c r="C109" s="224"/>
      <c r="D109" s="615"/>
      <c r="E109" s="590"/>
      <c r="F109" s="605"/>
      <c r="G109" s="196">
        <v>3</v>
      </c>
      <c r="H109" s="196"/>
      <c r="I109" s="590"/>
      <c r="J109" s="605"/>
      <c r="K109" s="575"/>
      <c r="L109" s="593"/>
      <c r="M109" s="570"/>
      <c r="N109" s="570"/>
      <c r="O109" s="40"/>
      <c r="P109" s="38"/>
      <c r="Q109" s="38"/>
      <c r="R109" s="38"/>
      <c r="S109" s="38"/>
      <c r="T109" s="38"/>
      <c r="U109" s="38"/>
      <c r="V109" s="38"/>
      <c r="W109" s="38"/>
      <c r="X109" s="38"/>
      <c r="Y109" s="38"/>
      <c r="Z109" s="38"/>
    </row>
    <row r="110" spans="1:26" ht="22.5" customHeight="1" x14ac:dyDescent="0.3">
      <c r="A110" s="38"/>
      <c r="B110" s="379"/>
      <c r="C110" s="224"/>
      <c r="D110" s="615"/>
      <c r="E110" s="590"/>
      <c r="F110" s="605"/>
      <c r="G110" s="196">
        <v>4</v>
      </c>
      <c r="H110" s="196"/>
      <c r="I110" s="590"/>
      <c r="J110" s="605"/>
      <c r="K110" s="575"/>
      <c r="L110" s="593"/>
      <c r="M110" s="570"/>
      <c r="N110" s="570"/>
      <c r="O110" s="40"/>
      <c r="P110" s="38"/>
      <c r="Q110" s="38"/>
      <c r="R110" s="38"/>
      <c r="S110" s="38"/>
      <c r="T110" s="38"/>
      <c r="U110" s="38"/>
      <c r="V110" s="38"/>
      <c r="W110" s="38"/>
      <c r="X110" s="38"/>
      <c r="Y110" s="38"/>
      <c r="Z110" s="38"/>
    </row>
    <row r="111" spans="1:26" ht="22.5" customHeight="1" x14ac:dyDescent="0.3">
      <c r="A111" s="38"/>
      <c r="B111" s="379"/>
      <c r="C111" s="224"/>
      <c r="D111" s="615"/>
      <c r="E111" s="590"/>
      <c r="F111" s="605"/>
      <c r="G111" s="196">
        <v>5</v>
      </c>
      <c r="H111" s="196"/>
      <c r="I111" s="590"/>
      <c r="J111" s="605"/>
      <c r="K111" s="575"/>
      <c r="L111" s="593"/>
      <c r="M111" s="570"/>
      <c r="N111" s="570"/>
      <c r="O111" s="40"/>
      <c r="P111" s="38"/>
      <c r="Q111" s="38"/>
      <c r="R111" s="38"/>
      <c r="S111" s="38"/>
      <c r="T111" s="38"/>
      <c r="U111" s="38"/>
      <c r="V111" s="38"/>
      <c r="W111" s="38"/>
      <c r="X111" s="38"/>
      <c r="Y111" s="38"/>
      <c r="Z111" s="38"/>
    </row>
    <row r="112" spans="1:26" ht="22.5" customHeight="1" x14ac:dyDescent="0.3">
      <c r="A112" s="38"/>
      <c r="B112" s="379"/>
      <c r="C112" s="224"/>
      <c r="D112" s="615"/>
      <c r="E112" s="590"/>
      <c r="F112" s="605"/>
      <c r="G112" s="196">
        <v>6</v>
      </c>
      <c r="H112" s="196"/>
      <c r="I112" s="590"/>
      <c r="J112" s="605"/>
      <c r="K112" s="575"/>
      <c r="L112" s="593"/>
      <c r="M112" s="570"/>
      <c r="N112" s="570"/>
      <c r="O112" s="40"/>
      <c r="P112" s="38"/>
      <c r="Q112" s="38"/>
      <c r="R112" s="38"/>
      <c r="S112" s="38"/>
      <c r="T112" s="38"/>
      <c r="U112" s="38"/>
      <c r="V112" s="38"/>
      <c r="W112" s="38"/>
      <c r="X112" s="38"/>
      <c r="Y112" s="38"/>
      <c r="Z112" s="38"/>
    </row>
    <row r="113" spans="1:26" ht="22.5" customHeight="1" x14ac:dyDescent="0.3">
      <c r="A113" s="38"/>
      <c r="B113" s="379"/>
      <c r="C113" s="224"/>
      <c r="D113" s="615"/>
      <c r="E113" s="590"/>
      <c r="F113" s="605"/>
      <c r="G113" s="196">
        <v>7</v>
      </c>
      <c r="H113" s="196"/>
      <c r="I113" s="590"/>
      <c r="J113" s="605"/>
      <c r="K113" s="575"/>
      <c r="L113" s="593"/>
      <c r="M113" s="570"/>
      <c r="N113" s="570"/>
      <c r="O113" s="40"/>
      <c r="P113" s="38"/>
      <c r="Q113" s="38"/>
      <c r="R113" s="38"/>
      <c r="S113" s="38"/>
      <c r="T113" s="38"/>
      <c r="U113" s="38"/>
      <c r="V113" s="38"/>
      <c r="W113" s="38"/>
      <c r="X113" s="38"/>
      <c r="Y113" s="38"/>
      <c r="Z113" s="38"/>
    </row>
    <row r="114" spans="1:26" ht="22.5" customHeight="1" x14ac:dyDescent="0.3">
      <c r="A114" s="38"/>
      <c r="B114" s="380"/>
      <c r="C114" s="225"/>
      <c r="D114" s="616"/>
      <c r="E114" s="591"/>
      <c r="F114" s="606"/>
      <c r="G114" s="199">
        <v>8</v>
      </c>
      <c r="H114" s="199"/>
      <c r="I114" s="591"/>
      <c r="J114" s="606"/>
      <c r="K114" s="576"/>
      <c r="L114" s="594"/>
      <c r="M114" s="570"/>
      <c r="N114" s="570"/>
      <c r="O114" s="40"/>
      <c r="P114" s="38"/>
      <c r="Q114" s="38"/>
      <c r="R114" s="38"/>
      <c r="S114" s="38"/>
      <c r="T114" s="38"/>
      <c r="U114" s="38"/>
      <c r="V114" s="38"/>
      <c r="W114" s="38"/>
      <c r="X114" s="38"/>
      <c r="Y114" s="38"/>
      <c r="Z114" s="38"/>
    </row>
    <row r="115" spans="1:26" ht="235.5" customHeight="1" x14ac:dyDescent="0.3">
      <c r="A115" s="38"/>
      <c r="B115" s="378" t="str">
        <f>+LEFT(C115,4)</f>
        <v>12.5</v>
      </c>
      <c r="C115" s="200" t="s">
        <v>206</v>
      </c>
      <c r="D115" s="614" t="s">
        <v>678</v>
      </c>
      <c r="E115" s="589" t="s">
        <v>440</v>
      </c>
      <c r="F115" s="604">
        <v>3</v>
      </c>
      <c r="G115" s="201">
        <v>1</v>
      </c>
      <c r="H115" s="202" t="s">
        <v>679</v>
      </c>
      <c r="I115" s="589" t="s">
        <v>680</v>
      </c>
      <c r="J115" s="621">
        <v>3</v>
      </c>
      <c r="K115" s="57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592">
        <f>+IF(K115="",152,IF(K115="Deficiencia de control mayor (diseño y ejecución)",160,IF(K115="Deficiencia de control (diseño o ejecución)",180,IF(K115="Oportunidad de mejora",200,220))))</f>
        <v>220</v>
      </c>
      <c r="M115" s="569">
        <v>4.3569000000000004</v>
      </c>
      <c r="N115" s="569">
        <f>+L115+M115</f>
        <v>224.3569</v>
      </c>
      <c r="O115" s="40"/>
      <c r="P115" s="38"/>
      <c r="Q115" s="38"/>
      <c r="R115" s="38"/>
      <c r="S115" s="38"/>
      <c r="T115" s="38"/>
      <c r="U115" s="38"/>
      <c r="V115" s="38"/>
      <c r="W115" s="38"/>
      <c r="X115" s="38"/>
      <c r="Y115" s="38"/>
      <c r="Z115" s="38"/>
    </row>
    <row r="116" spans="1:26" ht="22.5" customHeight="1" x14ac:dyDescent="0.3">
      <c r="A116" s="38"/>
      <c r="B116" s="379"/>
      <c r="C116" s="195"/>
      <c r="D116" s="615"/>
      <c r="E116" s="590"/>
      <c r="F116" s="605"/>
      <c r="G116" s="196">
        <v>2</v>
      </c>
      <c r="H116" s="196"/>
      <c r="I116" s="590"/>
      <c r="J116" s="605"/>
      <c r="K116" s="575"/>
      <c r="L116" s="593"/>
      <c r="M116" s="570"/>
      <c r="N116" s="570"/>
      <c r="O116" s="40"/>
      <c r="P116" s="38"/>
      <c r="Q116" s="38"/>
      <c r="R116" s="38"/>
      <c r="S116" s="38"/>
      <c r="T116" s="38"/>
      <c r="U116" s="38"/>
      <c r="V116" s="38"/>
      <c r="W116" s="38"/>
      <c r="X116" s="38"/>
      <c r="Y116" s="38"/>
      <c r="Z116" s="38"/>
    </row>
    <row r="117" spans="1:26" ht="22.5" customHeight="1" x14ac:dyDescent="0.3">
      <c r="A117" s="38"/>
      <c r="B117" s="379"/>
      <c r="C117" s="195"/>
      <c r="D117" s="615"/>
      <c r="E117" s="590"/>
      <c r="F117" s="605"/>
      <c r="G117" s="196">
        <v>3</v>
      </c>
      <c r="H117" s="196"/>
      <c r="I117" s="590"/>
      <c r="J117" s="605"/>
      <c r="K117" s="575"/>
      <c r="L117" s="593"/>
      <c r="M117" s="570"/>
      <c r="N117" s="570"/>
      <c r="O117" s="40"/>
      <c r="P117" s="38"/>
      <c r="Q117" s="38"/>
      <c r="R117" s="38"/>
      <c r="S117" s="38"/>
      <c r="T117" s="38"/>
      <c r="U117" s="38"/>
      <c r="V117" s="38"/>
      <c r="W117" s="38"/>
      <c r="X117" s="38"/>
      <c r="Y117" s="38"/>
      <c r="Z117" s="38"/>
    </row>
    <row r="118" spans="1:26" ht="22.5" customHeight="1" x14ac:dyDescent="0.3">
      <c r="A118" s="38"/>
      <c r="B118" s="379"/>
      <c r="C118" s="195"/>
      <c r="D118" s="615"/>
      <c r="E118" s="590"/>
      <c r="F118" s="605"/>
      <c r="G118" s="196">
        <v>4</v>
      </c>
      <c r="H118" s="196"/>
      <c r="I118" s="590"/>
      <c r="J118" s="605"/>
      <c r="K118" s="575"/>
      <c r="L118" s="593"/>
      <c r="M118" s="570"/>
      <c r="N118" s="570"/>
      <c r="O118" s="40"/>
      <c r="P118" s="38"/>
      <c r="Q118" s="38"/>
      <c r="R118" s="38"/>
      <c r="S118" s="38"/>
      <c r="T118" s="38"/>
      <c r="U118" s="38"/>
      <c r="V118" s="38"/>
      <c r="W118" s="38"/>
      <c r="X118" s="38"/>
      <c r="Y118" s="38"/>
      <c r="Z118" s="38"/>
    </row>
    <row r="119" spans="1:26" ht="22.5" customHeight="1" x14ac:dyDescent="0.3">
      <c r="A119" s="38"/>
      <c r="B119" s="379"/>
      <c r="C119" s="195"/>
      <c r="D119" s="615"/>
      <c r="E119" s="590"/>
      <c r="F119" s="605"/>
      <c r="G119" s="196">
        <v>5</v>
      </c>
      <c r="H119" s="196"/>
      <c r="I119" s="590"/>
      <c r="J119" s="605"/>
      <c r="K119" s="575"/>
      <c r="L119" s="593"/>
      <c r="M119" s="570"/>
      <c r="N119" s="570"/>
      <c r="O119" s="40"/>
      <c r="P119" s="38"/>
      <c r="Q119" s="38"/>
      <c r="R119" s="38"/>
      <c r="S119" s="38"/>
      <c r="T119" s="38"/>
      <c r="U119" s="38"/>
      <c r="V119" s="38"/>
      <c r="W119" s="38"/>
      <c r="X119" s="38"/>
      <c r="Y119" s="38"/>
      <c r="Z119" s="38"/>
    </row>
    <row r="120" spans="1:26" ht="22.5" customHeight="1" x14ac:dyDescent="0.3">
      <c r="A120" s="38"/>
      <c r="B120" s="379"/>
      <c r="C120" s="195"/>
      <c r="D120" s="615"/>
      <c r="E120" s="590"/>
      <c r="F120" s="605"/>
      <c r="G120" s="196">
        <v>6</v>
      </c>
      <c r="H120" s="196"/>
      <c r="I120" s="590"/>
      <c r="J120" s="605"/>
      <c r="K120" s="575"/>
      <c r="L120" s="593"/>
      <c r="M120" s="570"/>
      <c r="N120" s="570"/>
      <c r="O120" s="40"/>
      <c r="P120" s="38"/>
      <c r="Q120" s="38"/>
      <c r="R120" s="38"/>
      <c r="S120" s="38"/>
      <c r="T120" s="38"/>
      <c r="U120" s="38"/>
      <c r="V120" s="38"/>
      <c r="W120" s="38"/>
      <c r="X120" s="38"/>
      <c r="Y120" s="38"/>
      <c r="Z120" s="38"/>
    </row>
    <row r="121" spans="1:26" ht="22.5" customHeight="1" x14ac:dyDescent="0.3">
      <c r="A121" s="38"/>
      <c r="B121" s="379"/>
      <c r="C121" s="195"/>
      <c r="D121" s="615"/>
      <c r="E121" s="590"/>
      <c r="F121" s="605"/>
      <c r="G121" s="196">
        <v>7</v>
      </c>
      <c r="H121" s="196"/>
      <c r="I121" s="590"/>
      <c r="J121" s="605"/>
      <c r="K121" s="575"/>
      <c r="L121" s="593"/>
      <c r="M121" s="570"/>
      <c r="N121" s="570"/>
      <c r="O121" s="40"/>
      <c r="P121" s="38"/>
      <c r="Q121" s="38"/>
      <c r="R121" s="38"/>
      <c r="S121" s="38"/>
      <c r="T121" s="38"/>
      <c r="U121" s="38"/>
      <c r="V121" s="38"/>
      <c r="W121" s="38"/>
      <c r="X121" s="38"/>
      <c r="Y121" s="38"/>
      <c r="Z121" s="38"/>
    </row>
    <row r="122" spans="1:26" ht="132" customHeight="1" x14ac:dyDescent="0.3">
      <c r="A122" s="38"/>
      <c r="B122" s="380"/>
      <c r="C122" s="198"/>
      <c r="D122" s="616"/>
      <c r="E122" s="591"/>
      <c r="F122" s="606"/>
      <c r="G122" s="199">
        <v>8</v>
      </c>
      <c r="H122" s="199"/>
      <c r="I122" s="591"/>
      <c r="J122" s="606"/>
      <c r="K122" s="576"/>
      <c r="L122" s="594"/>
      <c r="M122" s="570"/>
      <c r="N122" s="570"/>
      <c r="O122" s="40"/>
      <c r="P122" s="38"/>
      <c r="Q122" s="38"/>
      <c r="R122" s="38"/>
      <c r="S122" s="38"/>
      <c r="T122" s="38"/>
      <c r="U122" s="38"/>
      <c r="V122" s="38"/>
      <c r="W122" s="38"/>
      <c r="X122" s="38"/>
      <c r="Y122" s="38"/>
      <c r="Z122" s="38"/>
    </row>
    <row r="123" spans="1:26" ht="22.5" customHeight="1" x14ac:dyDescent="0.3">
      <c r="A123" s="38"/>
      <c r="B123" s="38"/>
      <c r="C123" s="155"/>
      <c r="D123" s="155"/>
      <c r="E123" s="155"/>
      <c r="F123" s="155"/>
      <c r="G123" s="155"/>
      <c r="H123" s="155"/>
      <c r="I123" s="155"/>
      <c r="J123" s="156"/>
      <c r="K123" s="156"/>
      <c r="L123" s="157"/>
      <c r="M123" s="157"/>
      <c r="N123" s="157"/>
      <c r="O123" s="40"/>
      <c r="P123" s="38"/>
      <c r="Q123" s="38"/>
      <c r="R123" s="38"/>
      <c r="S123" s="38"/>
      <c r="T123" s="38"/>
      <c r="U123" s="38"/>
      <c r="V123" s="38"/>
      <c r="W123" s="38"/>
      <c r="X123" s="38"/>
      <c r="Y123" s="38"/>
      <c r="Z123" s="38"/>
    </row>
    <row r="124" spans="1:26" ht="22.5" customHeight="1" x14ac:dyDescent="0.3">
      <c r="A124" s="38"/>
      <c r="B124" s="38"/>
      <c r="C124" s="155"/>
      <c r="D124" s="155"/>
      <c r="E124" s="155"/>
      <c r="F124" s="155"/>
      <c r="G124" s="155"/>
      <c r="H124" s="155"/>
      <c r="I124" s="155"/>
      <c r="J124" s="156"/>
      <c r="K124" s="156"/>
      <c r="L124" s="157"/>
      <c r="M124" s="157"/>
      <c r="N124" s="157"/>
      <c r="O124" s="40"/>
      <c r="P124" s="38"/>
      <c r="Q124" s="38"/>
      <c r="R124" s="38"/>
      <c r="S124" s="38"/>
      <c r="T124" s="38"/>
      <c r="U124" s="38"/>
      <c r="V124" s="38"/>
      <c r="W124" s="38"/>
      <c r="X124" s="38"/>
      <c r="Y124" s="38"/>
      <c r="Z124" s="38"/>
    </row>
    <row r="125" spans="1:26" ht="22.5" customHeight="1" x14ac:dyDescent="0.3">
      <c r="A125" s="38"/>
      <c r="B125" s="38"/>
      <c r="C125" s="155"/>
      <c r="D125" s="155"/>
      <c r="E125" s="155"/>
      <c r="F125" s="155"/>
      <c r="G125" s="155"/>
      <c r="H125" s="155"/>
      <c r="I125" s="155"/>
      <c r="J125" s="156"/>
      <c r="K125" s="156"/>
      <c r="L125" s="157"/>
      <c r="M125" s="157"/>
      <c r="N125" s="157"/>
      <c r="O125" s="40"/>
      <c r="P125" s="38"/>
      <c r="Q125" s="38"/>
      <c r="R125" s="38"/>
      <c r="S125" s="38"/>
      <c r="T125" s="38"/>
      <c r="U125" s="38"/>
      <c r="V125" s="38"/>
      <c r="W125" s="38"/>
      <c r="X125" s="38"/>
      <c r="Y125" s="38"/>
      <c r="Z125" s="38"/>
    </row>
    <row r="126" spans="1:26" ht="22.5" customHeight="1" x14ac:dyDescent="0.3">
      <c r="A126" s="38"/>
      <c r="B126" s="38"/>
      <c r="C126" s="155"/>
      <c r="D126" s="155"/>
      <c r="E126" s="155"/>
      <c r="F126" s="155"/>
      <c r="G126" s="155"/>
      <c r="H126" s="155"/>
      <c r="I126" s="155"/>
      <c r="J126" s="156"/>
      <c r="K126" s="156"/>
      <c r="L126" s="157"/>
      <c r="M126" s="157"/>
      <c r="N126" s="157"/>
      <c r="O126" s="40"/>
      <c r="P126" s="38"/>
      <c r="Q126" s="38"/>
      <c r="R126" s="38"/>
      <c r="S126" s="38"/>
      <c r="T126" s="38"/>
      <c r="U126" s="38"/>
      <c r="V126" s="38"/>
      <c r="W126" s="38"/>
      <c r="X126" s="38"/>
      <c r="Y126" s="38"/>
      <c r="Z126" s="38"/>
    </row>
    <row r="127" spans="1:26" ht="22.5" customHeight="1" x14ac:dyDescent="0.3">
      <c r="A127" s="38"/>
      <c r="B127" s="38"/>
      <c r="C127" s="155"/>
      <c r="D127" s="155"/>
      <c r="E127" s="155"/>
      <c r="F127" s="155"/>
      <c r="G127" s="155"/>
      <c r="H127" s="155"/>
      <c r="I127" s="155"/>
      <c r="J127" s="156"/>
      <c r="K127" s="156"/>
      <c r="L127" s="157"/>
      <c r="M127" s="157"/>
      <c r="N127" s="157"/>
      <c r="O127" s="40"/>
      <c r="P127" s="38"/>
      <c r="Q127" s="38"/>
      <c r="R127" s="38"/>
      <c r="S127" s="38"/>
      <c r="T127" s="38"/>
      <c r="U127" s="38"/>
      <c r="V127" s="38"/>
      <c r="W127" s="38"/>
      <c r="X127" s="38"/>
      <c r="Y127" s="38"/>
      <c r="Z127" s="38"/>
    </row>
    <row r="128" spans="1:26" ht="22.5" customHeight="1" x14ac:dyDescent="0.3">
      <c r="A128" s="38"/>
      <c r="B128" s="38"/>
      <c r="C128" s="155"/>
      <c r="D128" s="155"/>
      <c r="E128" s="155"/>
      <c r="F128" s="155"/>
      <c r="G128" s="155"/>
      <c r="H128" s="155"/>
      <c r="I128" s="155"/>
      <c r="J128" s="156"/>
      <c r="K128" s="156"/>
      <c r="L128" s="157"/>
      <c r="M128" s="157"/>
      <c r="N128" s="157"/>
      <c r="O128" s="40"/>
      <c r="P128" s="38"/>
      <c r="Q128" s="38"/>
      <c r="R128" s="38"/>
      <c r="S128" s="38"/>
      <c r="T128" s="38"/>
      <c r="U128" s="38"/>
      <c r="V128" s="38"/>
      <c r="W128" s="38"/>
      <c r="X128" s="38"/>
      <c r="Y128" s="38"/>
      <c r="Z128" s="38"/>
    </row>
    <row r="129" spans="1:26" ht="22.5" customHeight="1" x14ac:dyDescent="0.3">
      <c r="A129" s="38"/>
      <c r="B129" s="38"/>
      <c r="C129" s="155"/>
      <c r="D129" s="155"/>
      <c r="E129" s="155"/>
      <c r="F129" s="155"/>
      <c r="G129" s="155"/>
      <c r="H129" s="155"/>
      <c r="I129" s="155"/>
      <c r="J129" s="156"/>
      <c r="K129" s="156"/>
      <c r="L129" s="157"/>
      <c r="M129" s="157"/>
      <c r="N129" s="157"/>
      <c r="O129" s="40"/>
      <c r="P129" s="38"/>
      <c r="Q129" s="38"/>
      <c r="R129" s="38"/>
      <c r="S129" s="38"/>
      <c r="T129" s="38"/>
      <c r="U129" s="38"/>
      <c r="V129" s="38"/>
      <c r="W129" s="38"/>
      <c r="X129" s="38"/>
      <c r="Y129" s="38"/>
      <c r="Z129" s="38"/>
    </row>
    <row r="130" spans="1:26" ht="22.5" customHeight="1" x14ac:dyDescent="0.3">
      <c r="A130" s="38"/>
      <c r="B130" s="38"/>
      <c r="C130" s="155"/>
      <c r="D130" s="155"/>
      <c r="E130" s="155"/>
      <c r="F130" s="155"/>
      <c r="G130" s="155"/>
      <c r="H130" s="155"/>
      <c r="I130" s="155"/>
      <c r="J130" s="156"/>
      <c r="K130" s="156"/>
      <c r="L130" s="157"/>
      <c r="M130" s="157"/>
      <c r="N130" s="157"/>
      <c r="O130" s="40"/>
      <c r="P130" s="38"/>
      <c r="Q130" s="38"/>
      <c r="R130" s="38"/>
      <c r="S130" s="38"/>
      <c r="T130" s="38"/>
      <c r="U130" s="38"/>
      <c r="V130" s="38"/>
      <c r="W130" s="38"/>
      <c r="X130" s="38"/>
      <c r="Y130" s="38"/>
      <c r="Z130" s="38"/>
    </row>
    <row r="131" spans="1:26" ht="22.5" customHeight="1" x14ac:dyDescent="0.3">
      <c r="A131" s="38"/>
      <c r="B131" s="38"/>
      <c r="C131" s="155"/>
      <c r="D131" s="155"/>
      <c r="E131" s="155"/>
      <c r="F131" s="155"/>
      <c r="G131" s="155"/>
      <c r="H131" s="155"/>
      <c r="I131" s="155"/>
      <c r="J131" s="156"/>
      <c r="K131" s="156"/>
      <c r="L131" s="157"/>
      <c r="M131" s="157"/>
      <c r="N131" s="157"/>
      <c r="O131" s="40"/>
      <c r="P131" s="38"/>
      <c r="Q131" s="38"/>
      <c r="R131" s="38"/>
      <c r="S131" s="38"/>
      <c r="T131" s="38"/>
      <c r="U131" s="38"/>
      <c r="V131" s="38"/>
      <c r="W131" s="38"/>
      <c r="X131" s="38"/>
      <c r="Y131" s="38"/>
      <c r="Z131" s="38"/>
    </row>
    <row r="132" spans="1:26" ht="22.5" customHeight="1" x14ac:dyDescent="0.3">
      <c r="A132" s="38"/>
      <c r="B132" s="38"/>
      <c r="C132" s="155"/>
      <c r="D132" s="155"/>
      <c r="E132" s="155"/>
      <c r="F132" s="155"/>
      <c r="G132" s="155"/>
      <c r="H132" s="155"/>
      <c r="I132" s="155"/>
      <c r="J132" s="156"/>
      <c r="K132" s="156"/>
      <c r="L132" s="157"/>
      <c r="M132" s="157"/>
      <c r="N132" s="157"/>
      <c r="O132" s="40"/>
      <c r="P132" s="38"/>
      <c r="Q132" s="38"/>
      <c r="R132" s="38"/>
      <c r="S132" s="38"/>
      <c r="T132" s="38"/>
      <c r="U132" s="38"/>
      <c r="V132" s="38"/>
      <c r="W132" s="38"/>
      <c r="X132" s="38"/>
      <c r="Y132" s="38"/>
      <c r="Z132" s="38"/>
    </row>
    <row r="133" spans="1:26" ht="22.5" customHeight="1" x14ac:dyDescent="0.3">
      <c r="A133" s="38"/>
      <c r="B133" s="38"/>
      <c r="C133" s="155"/>
      <c r="D133" s="155"/>
      <c r="E133" s="155"/>
      <c r="F133" s="155"/>
      <c r="G133" s="155"/>
      <c r="H133" s="155"/>
      <c r="I133" s="155"/>
      <c r="J133" s="156"/>
      <c r="K133" s="156"/>
      <c r="L133" s="157"/>
      <c r="M133" s="157"/>
      <c r="N133" s="157"/>
      <c r="O133" s="40"/>
      <c r="P133" s="38"/>
      <c r="Q133" s="38"/>
      <c r="R133" s="38"/>
      <c r="S133" s="38"/>
      <c r="T133" s="38"/>
      <c r="U133" s="38"/>
      <c r="V133" s="38"/>
      <c r="W133" s="38"/>
      <c r="X133" s="38"/>
      <c r="Y133" s="38"/>
      <c r="Z133" s="38"/>
    </row>
    <row r="134" spans="1:26" ht="22.5" customHeight="1" x14ac:dyDescent="0.3">
      <c r="A134" s="38"/>
      <c r="B134" s="38"/>
      <c r="C134" s="155"/>
      <c r="D134" s="155"/>
      <c r="E134" s="155"/>
      <c r="F134" s="155"/>
      <c r="G134" s="155"/>
      <c r="H134" s="155"/>
      <c r="I134" s="155"/>
      <c r="J134" s="156"/>
      <c r="K134" s="156"/>
      <c r="L134" s="157"/>
      <c r="M134" s="157"/>
      <c r="N134" s="157"/>
      <c r="O134" s="40"/>
      <c r="P134" s="38"/>
      <c r="Q134" s="38"/>
      <c r="R134" s="38"/>
      <c r="S134" s="38"/>
      <c r="T134" s="38"/>
      <c r="U134" s="38"/>
      <c r="V134" s="38"/>
      <c r="W134" s="38"/>
      <c r="X134" s="38"/>
      <c r="Y134" s="38"/>
      <c r="Z134" s="38"/>
    </row>
    <row r="135" spans="1:26" ht="22.5" customHeight="1" x14ac:dyDescent="0.3">
      <c r="A135" s="38"/>
      <c r="B135" s="38"/>
      <c r="C135" s="155"/>
      <c r="D135" s="155"/>
      <c r="E135" s="155"/>
      <c r="F135" s="155"/>
      <c r="G135" s="155"/>
      <c r="H135" s="155"/>
      <c r="I135" s="155"/>
      <c r="J135" s="156"/>
      <c r="K135" s="156"/>
      <c r="L135" s="157"/>
      <c r="M135" s="157"/>
      <c r="N135" s="157"/>
      <c r="O135" s="40"/>
      <c r="P135" s="38"/>
      <c r="Q135" s="38"/>
      <c r="R135" s="38"/>
      <c r="S135" s="38"/>
      <c r="T135" s="38"/>
      <c r="U135" s="38"/>
      <c r="V135" s="38"/>
      <c r="W135" s="38"/>
      <c r="X135" s="38"/>
      <c r="Y135" s="38"/>
      <c r="Z135" s="38"/>
    </row>
    <row r="136" spans="1:26" ht="22.5" customHeight="1" x14ac:dyDescent="0.3">
      <c r="A136" s="38"/>
      <c r="B136" s="38"/>
      <c r="C136" s="155"/>
      <c r="D136" s="155"/>
      <c r="E136" s="155"/>
      <c r="F136" s="155"/>
      <c r="G136" s="155"/>
      <c r="H136" s="155"/>
      <c r="I136" s="155"/>
      <c r="J136" s="156"/>
      <c r="K136" s="156"/>
      <c r="L136" s="157"/>
      <c r="M136" s="157"/>
      <c r="N136" s="157"/>
      <c r="O136" s="40"/>
      <c r="P136" s="38"/>
      <c r="Q136" s="38"/>
      <c r="R136" s="38"/>
      <c r="S136" s="38"/>
      <c r="T136" s="38"/>
      <c r="U136" s="38"/>
      <c r="V136" s="38"/>
      <c r="W136" s="38"/>
      <c r="X136" s="38"/>
      <c r="Y136" s="38"/>
      <c r="Z136" s="38"/>
    </row>
    <row r="137" spans="1:26" ht="22.5" customHeight="1" x14ac:dyDescent="0.3">
      <c r="A137" s="38"/>
      <c r="B137" s="38"/>
      <c r="C137" s="155"/>
      <c r="D137" s="155"/>
      <c r="E137" s="155"/>
      <c r="F137" s="155"/>
      <c r="G137" s="155"/>
      <c r="H137" s="155"/>
      <c r="I137" s="155"/>
      <c r="J137" s="156"/>
      <c r="K137" s="156"/>
      <c r="L137" s="157"/>
      <c r="M137" s="157"/>
      <c r="N137" s="157"/>
      <c r="O137" s="40"/>
      <c r="P137" s="38"/>
      <c r="Q137" s="38"/>
      <c r="R137" s="38"/>
      <c r="S137" s="38"/>
      <c r="T137" s="38"/>
      <c r="U137" s="38"/>
      <c r="V137" s="38"/>
      <c r="W137" s="38"/>
      <c r="X137" s="38"/>
      <c r="Y137" s="38"/>
      <c r="Z137" s="38"/>
    </row>
    <row r="138" spans="1:26" ht="22.5" customHeight="1" x14ac:dyDescent="0.3">
      <c r="A138" s="38"/>
      <c r="B138" s="38"/>
      <c r="C138" s="155"/>
      <c r="D138" s="155"/>
      <c r="E138" s="155"/>
      <c r="F138" s="155"/>
      <c r="G138" s="155"/>
      <c r="H138" s="155"/>
      <c r="I138" s="155"/>
      <c r="J138" s="156"/>
      <c r="K138" s="156"/>
      <c r="L138" s="157"/>
      <c r="M138" s="157"/>
      <c r="N138" s="157"/>
      <c r="O138" s="40"/>
      <c r="P138" s="38"/>
      <c r="Q138" s="38"/>
      <c r="R138" s="38"/>
      <c r="S138" s="38"/>
      <c r="T138" s="38"/>
      <c r="U138" s="38"/>
      <c r="V138" s="38"/>
      <c r="W138" s="38"/>
      <c r="X138" s="38"/>
      <c r="Y138" s="38"/>
      <c r="Z138" s="38"/>
    </row>
    <row r="139" spans="1:26" ht="22.5" customHeight="1" x14ac:dyDescent="0.3">
      <c r="A139" s="38"/>
      <c r="B139" s="38"/>
      <c r="C139" s="155"/>
      <c r="D139" s="155"/>
      <c r="E139" s="155"/>
      <c r="F139" s="155"/>
      <c r="G139" s="155"/>
      <c r="H139" s="155"/>
      <c r="I139" s="155"/>
      <c r="J139" s="156"/>
      <c r="K139" s="156"/>
      <c r="L139" s="157"/>
      <c r="M139" s="157"/>
      <c r="N139" s="157"/>
      <c r="O139" s="40"/>
      <c r="P139" s="38"/>
      <c r="Q139" s="38"/>
      <c r="R139" s="38"/>
      <c r="S139" s="38"/>
      <c r="T139" s="38"/>
      <c r="U139" s="38"/>
      <c r="V139" s="38"/>
      <c r="W139" s="38"/>
      <c r="X139" s="38"/>
      <c r="Y139" s="38"/>
      <c r="Z139" s="38"/>
    </row>
    <row r="140" spans="1:26" ht="22.5" customHeight="1" x14ac:dyDescent="0.3">
      <c r="A140" s="38"/>
      <c r="B140" s="38"/>
      <c r="C140" s="155"/>
      <c r="D140" s="155"/>
      <c r="E140" s="155"/>
      <c r="F140" s="155"/>
      <c r="G140" s="155"/>
      <c r="H140" s="155"/>
      <c r="I140" s="155"/>
      <c r="J140" s="156"/>
      <c r="K140" s="156"/>
      <c r="L140" s="157"/>
      <c r="M140" s="157"/>
      <c r="N140" s="157"/>
      <c r="O140" s="40"/>
      <c r="P140" s="38"/>
      <c r="Q140" s="38"/>
      <c r="R140" s="38"/>
      <c r="S140" s="38"/>
      <c r="T140" s="38"/>
      <c r="U140" s="38"/>
      <c r="V140" s="38"/>
      <c r="W140" s="38"/>
      <c r="X140" s="38"/>
      <c r="Y140" s="38"/>
      <c r="Z140" s="38"/>
    </row>
    <row r="141" spans="1:26" ht="22.5" customHeight="1" x14ac:dyDescent="0.3">
      <c r="A141" s="38"/>
      <c r="B141" s="38"/>
      <c r="C141" s="155"/>
      <c r="D141" s="155"/>
      <c r="E141" s="155"/>
      <c r="F141" s="155"/>
      <c r="G141" s="155"/>
      <c r="H141" s="155"/>
      <c r="I141" s="155"/>
      <c r="J141" s="156"/>
      <c r="K141" s="156"/>
      <c r="L141" s="157"/>
      <c r="M141" s="157"/>
      <c r="N141" s="157"/>
      <c r="O141" s="40"/>
      <c r="P141" s="38"/>
      <c r="Q141" s="38"/>
      <c r="R141" s="38"/>
      <c r="S141" s="38"/>
      <c r="T141" s="38"/>
      <c r="U141" s="38"/>
      <c r="V141" s="38"/>
      <c r="W141" s="38"/>
      <c r="X141" s="38"/>
      <c r="Y141" s="38"/>
      <c r="Z141" s="38"/>
    </row>
    <row r="142" spans="1:26" ht="22.5" customHeight="1" x14ac:dyDescent="0.3">
      <c r="A142" s="38"/>
      <c r="B142" s="38"/>
      <c r="C142" s="156"/>
      <c r="D142" s="156"/>
      <c r="E142" s="156"/>
      <c r="F142" s="156"/>
      <c r="G142" s="156"/>
      <c r="H142" s="156"/>
      <c r="I142" s="156"/>
      <c r="J142" s="156"/>
      <c r="K142" s="156"/>
      <c r="L142" s="157"/>
      <c r="M142" s="157"/>
      <c r="N142" s="157"/>
      <c r="O142" s="40"/>
      <c r="P142" s="38"/>
      <c r="Q142" s="38"/>
      <c r="R142" s="38"/>
      <c r="S142" s="38"/>
      <c r="T142" s="38"/>
      <c r="U142" s="38"/>
      <c r="V142" s="38"/>
      <c r="W142" s="38"/>
      <c r="X142" s="38"/>
      <c r="Y142" s="38"/>
      <c r="Z142" s="38"/>
    </row>
    <row r="143" spans="1:26" ht="22.5" customHeight="1" x14ac:dyDescent="0.3">
      <c r="A143" s="38"/>
      <c r="B143" s="38"/>
      <c r="C143" s="156"/>
      <c r="D143" s="156"/>
      <c r="E143" s="156"/>
      <c r="F143" s="156"/>
      <c r="G143" s="156"/>
      <c r="H143" s="156"/>
      <c r="I143" s="156"/>
      <c r="J143" s="156"/>
      <c r="K143" s="156"/>
      <c r="L143" s="157"/>
      <c r="M143" s="157"/>
      <c r="N143" s="157"/>
      <c r="O143" s="40"/>
      <c r="P143" s="38"/>
      <c r="Q143" s="38"/>
      <c r="R143" s="38"/>
      <c r="S143" s="38"/>
      <c r="T143" s="38"/>
      <c r="U143" s="38"/>
      <c r="V143" s="38"/>
      <c r="W143" s="38"/>
      <c r="X143" s="38"/>
      <c r="Y143" s="38"/>
      <c r="Z143" s="38"/>
    </row>
    <row r="144" spans="1:26" ht="22.5" customHeight="1" x14ac:dyDescent="0.3">
      <c r="A144" s="38"/>
      <c r="B144" s="38"/>
      <c r="C144" s="156"/>
      <c r="D144" s="156"/>
      <c r="E144" s="156"/>
      <c r="F144" s="156"/>
      <c r="G144" s="156"/>
      <c r="H144" s="156"/>
      <c r="I144" s="156"/>
      <c r="J144" s="156"/>
      <c r="K144" s="156"/>
      <c r="L144" s="157"/>
      <c r="M144" s="157"/>
      <c r="N144" s="157"/>
      <c r="O144" s="40"/>
      <c r="P144" s="38"/>
      <c r="Q144" s="38"/>
      <c r="R144" s="38"/>
      <c r="S144" s="38"/>
      <c r="T144" s="38"/>
      <c r="U144" s="38"/>
      <c r="V144" s="38"/>
      <c r="W144" s="38"/>
      <c r="X144" s="38"/>
      <c r="Y144" s="38"/>
      <c r="Z144" s="38"/>
    </row>
    <row r="145" spans="1:26" ht="22.5" customHeight="1" x14ac:dyDescent="0.3">
      <c r="A145" s="38"/>
      <c r="B145" s="38"/>
      <c r="C145" s="156"/>
      <c r="D145" s="156"/>
      <c r="E145" s="156"/>
      <c r="F145" s="156"/>
      <c r="G145" s="156"/>
      <c r="H145" s="156"/>
      <c r="I145" s="156"/>
      <c r="J145" s="156"/>
      <c r="K145" s="156"/>
      <c r="L145" s="157"/>
      <c r="M145" s="157"/>
      <c r="N145" s="157"/>
      <c r="O145" s="40"/>
      <c r="P145" s="38"/>
      <c r="Q145" s="38"/>
      <c r="R145" s="38"/>
      <c r="S145" s="38"/>
      <c r="T145" s="38"/>
      <c r="U145" s="38"/>
      <c r="V145" s="38"/>
      <c r="W145" s="38"/>
      <c r="X145" s="38"/>
      <c r="Y145" s="38"/>
      <c r="Z145" s="38"/>
    </row>
    <row r="146" spans="1:26" ht="22.5" customHeight="1" x14ac:dyDescent="0.3">
      <c r="A146" s="38"/>
      <c r="B146" s="38"/>
      <c r="C146" s="156"/>
      <c r="D146" s="156"/>
      <c r="E146" s="156"/>
      <c r="F146" s="156"/>
      <c r="G146" s="156"/>
      <c r="H146" s="156"/>
      <c r="I146" s="156"/>
      <c r="J146" s="156"/>
      <c r="K146" s="156"/>
      <c r="L146" s="157"/>
      <c r="M146" s="157"/>
      <c r="N146" s="157"/>
      <c r="O146" s="40"/>
      <c r="P146" s="38"/>
      <c r="Q146" s="38"/>
      <c r="R146" s="38"/>
      <c r="S146" s="38"/>
      <c r="T146" s="38"/>
      <c r="U146" s="38"/>
      <c r="V146" s="38"/>
      <c r="W146" s="38"/>
      <c r="X146" s="38"/>
      <c r="Y146" s="38"/>
      <c r="Z146" s="38"/>
    </row>
    <row r="147" spans="1:26" ht="22.5" customHeight="1" x14ac:dyDescent="0.3">
      <c r="A147" s="38"/>
      <c r="B147" s="38"/>
      <c r="C147" s="156"/>
      <c r="D147" s="156"/>
      <c r="E147" s="156"/>
      <c r="F147" s="156"/>
      <c r="G147" s="156"/>
      <c r="H147" s="156"/>
      <c r="I147" s="156"/>
      <c r="J147" s="156"/>
      <c r="K147" s="156"/>
      <c r="L147" s="157"/>
      <c r="M147" s="157"/>
      <c r="N147" s="157"/>
      <c r="O147" s="40"/>
      <c r="P147" s="38"/>
      <c r="Q147" s="38"/>
      <c r="R147" s="38"/>
      <c r="S147" s="38"/>
      <c r="T147" s="38"/>
      <c r="U147" s="38"/>
      <c r="V147" s="38"/>
      <c r="W147" s="38"/>
      <c r="X147" s="38"/>
      <c r="Y147" s="38"/>
      <c r="Z147" s="38"/>
    </row>
    <row r="148" spans="1:26" ht="22.5" customHeight="1" x14ac:dyDescent="0.3">
      <c r="A148" s="38"/>
      <c r="B148" s="38"/>
      <c r="C148" s="156"/>
      <c r="D148" s="156"/>
      <c r="E148" s="156"/>
      <c r="F148" s="156"/>
      <c r="G148" s="156"/>
      <c r="H148" s="156"/>
      <c r="I148" s="156"/>
      <c r="J148" s="156"/>
      <c r="K148" s="156"/>
      <c r="L148" s="157"/>
      <c r="M148" s="157"/>
      <c r="N148" s="157"/>
      <c r="O148" s="40"/>
      <c r="P148" s="38"/>
      <c r="Q148" s="38"/>
      <c r="R148" s="38"/>
      <c r="S148" s="38"/>
      <c r="T148" s="38"/>
      <c r="U148" s="38"/>
      <c r="V148" s="38"/>
      <c r="W148" s="38"/>
      <c r="X148" s="38"/>
      <c r="Y148" s="38"/>
      <c r="Z148" s="38"/>
    </row>
    <row r="149" spans="1:26" ht="22.5" customHeight="1" x14ac:dyDescent="0.3">
      <c r="A149" s="38"/>
      <c r="B149" s="38"/>
      <c r="C149" s="156"/>
      <c r="D149" s="156"/>
      <c r="E149" s="156"/>
      <c r="F149" s="156"/>
      <c r="G149" s="156"/>
      <c r="H149" s="156"/>
      <c r="I149" s="156"/>
      <c r="J149" s="156"/>
      <c r="K149" s="156"/>
      <c r="L149" s="157"/>
      <c r="M149" s="157"/>
      <c r="N149" s="157"/>
      <c r="O149" s="40"/>
      <c r="P149" s="38"/>
      <c r="Q149" s="38"/>
      <c r="R149" s="38"/>
      <c r="S149" s="38"/>
      <c r="T149" s="38"/>
      <c r="U149" s="38"/>
      <c r="V149" s="38"/>
      <c r="W149" s="38"/>
      <c r="X149" s="38"/>
      <c r="Y149" s="38"/>
      <c r="Z149" s="38"/>
    </row>
    <row r="150" spans="1:26" ht="22.5" customHeight="1" x14ac:dyDescent="0.3">
      <c r="A150" s="38"/>
      <c r="B150" s="38"/>
      <c r="C150" s="156"/>
      <c r="D150" s="156"/>
      <c r="E150" s="156"/>
      <c r="F150" s="156"/>
      <c r="G150" s="156"/>
      <c r="H150" s="156"/>
      <c r="I150" s="156"/>
      <c r="J150" s="156"/>
      <c r="K150" s="156"/>
      <c r="L150" s="157"/>
      <c r="M150" s="157"/>
      <c r="N150" s="157"/>
      <c r="O150" s="40"/>
      <c r="P150" s="38"/>
      <c r="Q150" s="38"/>
      <c r="R150" s="38"/>
      <c r="S150" s="38"/>
      <c r="T150" s="38"/>
      <c r="U150" s="38"/>
      <c r="V150" s="38"/>
      <c r="W150" s="38"/>
      <c r="X150" s="38"/>
      <c r="Y150" s="38"/>
      <c r="Z150" s="38"/>
    </row>
    <row r="151" spans="1:26" ht="22.5" customHeight="1" x14ac:dyDescent="0.3">
      <c r="A151" s="38"/>
      <c r="B151" s="38"/>
      <c r="C151" s="156"/>
      <c r="D151" s="156"/>
      <c r="E151" s="156"/>
      <c r="F151" s="156"/>
      <c r="G151" s="156"/>
      <c r="H151" s="156"/>
      <c r="I151" s="156"/>
      <c r="J151" s="156"/>
      <c r="K151" s="156"/>
      <c r="L151" s="157"/>
      <c r="M151" s="157"/>
      <c r="N151" s="157"/>
      <c r="O151" s="40"/>
      <c r="P151" s="38"/>
      <c r="Q151" s="38"/>
      <c r="R151" s="38"/>
      <c r="S151" s="38"/>
      <c r="T151" s="38"/>
      <c r="U151" s="38"/>
      <c r="V151" s="38"/>
      <c r="W151" s="38"/>
      <c r="X151" s="38"/>
      <c r="Y151" s="38"/>
      <c r="Z151" s="38"/>
    </row>
    <row r="152" spans="1:26" ht="22.5" customHeight="1" x14ac:dyDescent="0.3">
      <c r="A152" s="38"/>
      <c r="B152" s="38"/>
      <c r="C152" s="156"/>
      <c r="D152" s="156"/>
      <c r="E152" s="156"/>
      <c r="F152" s="156"/>
      <c r="G152" s="156"/>
      <c r="H152" s="156"/>
      <c r="I152" s="156"/>
      <c r="J152" s="156"/>
      <c r="K152" s="156"/>
      <c r="L152" s="157"/>
      <c r="M152" s="157"/>
      <c r="N152" s="157"/>
      <c r="O152" s="40"/>
      <c r="P152" s="38"/>
      <c r="Q152" s="38"/>
      <c r="R152" s="38"/>
      <c r="S152" s="38"/>
      <c r="T152" s="38"/>
      <c r="U152" s="38"/>
      <c r="V152" s="38"/>
      <c r="W152" s="38"/>
      <c r="X152" s="38"/>
      <c r="Y152" s="38"/>
      <c r="Z152" s="38"/>
    </row>
    <row r="153" spans="1:26" ht="22.5" customHeight="1" x14ac:dyDescent="0.3">
      <c r="A153" s="38"/>
      <c r="B153" s="38"/>
      <c r="C153" s="156"/>
      <c r="D153" s="156"/>
      <c r="E153" s="156"/>
      <c r="F153" s="156"/>
      <c r="G153" s="156"/>
      <c r="H153" s="156"/>
      <c r="I153" s="156"/>
      <c r="J153" s="156"/>
      <c r="K153" s="156"/>
      <c r="L153" s="157"/>
      <c r="M153" s="157"/>
      <c r="N153" s="157"/>
      <c r="O153" s="40"/>
      <c r="P153" s="38"/>
      <c r="Q153" s="38"/>
      <c r="R153" s="38"/>
      <c r="S153" s="38"/>
      <c r="T153" s="38"/>
      <c r="U153" s="38"/>
      <c r="V153" s="38"/>
      <c r="W153" s="38"/>
      <c r="X153" s="38"/>
      <c r="Y153" s="38"/>
      <c r="Z153" s="38"/>
    </row>
    <row r="154" spans="1:26" ht="22.5" customHeight="1" x14ac:dyDescent="0.3">
      <c r="A154" s="38"/>
      <c r="B154" s="38"/>
      <c r="C154" s="156"/>
      <c r="D154" s="156"/>
      <c r="E154" s="156"/>
      <c r="F154" s="156"/>
      <c r="G154" s="156"/>
      <c r="H154" s="156"/>
      <c r="I154" s="156"/>
      <c r="J154" s="156"/>
      <c r="K154" s="156"/>
      <c r="L154" s="157"/>
      <c r="M154" s="157"/>
      <c r="N154" s="157"/>
      <c r="O154" s="40"/>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47"/>
      <c r="M155" s="47"/>
      <c r="N155" s="47"/>
      <c r="O155" s="40"/>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47"/>
      <c r="M156" s="47"/>
      <c r="N156" s="47"/>
      <c r="O156" s="40"/>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47"/>
      <c r="M157" s="47"/>
      <c r="N157" s="47"/>
      <c r="O157" s="40"/>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47"/>
      <c r="M158" s="47"/>
      <c r="N158" s="47"/>
      <c r="O158" s="40"/>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47"/>
      <c r="M159" s="47"/>
      <c r="N159" s="47"/>
      <c r="O159" s="40"/>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47"/>
      <c r="M160" s="47"/>
      <c r="N160" s="47"/>
      <c r="O160" s="40"/>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47"/>
      <c r="M161" s="47"/>
      <c r="N161" s="47"/>
      <c r="O161" s="40"/>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47"/>
      <c r="M162" s="47"/>
      <c r="N162" s="47"/>
      <c r="O162" s="40"/>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47"/>
      <c r="M163" s="47"/>
      <c r="N163" s="47"/>
      <c r="O163" s="40"/>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47"/>
      <c r="M164" s="47"/>
      <c r="N164" s="47"/>
      <c r="O164" s="40"/>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47"/>
      <c r="M165" s="47"/>
      <c r="N165" s="47"/>
      <c r="O165" s="40"/>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47"/>
      <c r="M166" s="47"/>
      <c r="N166" s="47"/>
      <c r="O166" s="40"/>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47"/>
      <c r="M167" s="47"/>
      <c r="N167" s="47"/>
      <c r="O167" s="40"/>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47"/>
      <c r="M168" s="47"/>
      <c r="N168" s="47"/>
      <c r="O168" s="40"/>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47"/>
      <c r="M169" s="47"/>
      <c r="N169" s="47"/>
      <c r="O169" s="40"/>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47"/>
      <c r="M170" s="47"/>
      <c r="N170" s="47"/>
      <c r="O170" s="40"/>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47"/>
      <c r="M171" s="47"/>
      <c r="N171" s="47"/>
      <c r="O171" s="40"/>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47"/>
      <c r="M172" s="47"/>
      <c r="N172" s="47"/>
      <c r="O172" s="40"/>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47"/>
      <c r="M173" s="47"/>
      <c r="N173" s="47"/>
      <c r="O173" s="40"/>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47"/>
      <c r="M174" s="47"/>
      <c r="N174" s="47"/>
      <c r="O174" s="40"/>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47"/>
      <c r="M175" s="47"/>
      <c r="N175" s="47"/>
      <c r="O175" s="40"/>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47"/>
      <c r="M176" s="47"/>
      <c r="N176" s="47"/>
      <c r="O176" s="40"/>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7"/>
      <c r="M177" s="47"/>
      <c r="N177" s="47"/>
      <c r="O177" s="40"/>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7"/>
      <c r="M178" s="47"/>
      <c r="N178" s="47"/>
      <c r="O178" s="40"/>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7"/>
      <c r="M179" s="47"/>
      <c r="N179" s="47"/>
      <c r="O179" s="40"/>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7"/>
      <c r="M180" s="47"/>
      <c r="N180" s="47"/>
      <c r="O180" s="40"/>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7"/>
      <c r="M181" s="47"/>
      <c r="N181" s="47"/>
      <c r="O181" s="40"/>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7"/>
      <c r="M182" s="47"/>
      <c r="N182" s="47"/>
      <c r="O182" s="40"/>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7"/>
      <c r="M183" s="47"/>
      <c r="N183" s="47"/>
      <c r="O183" s="40"/>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7"/>
      <c r="M184" s="47"/>
      <c r="N184" s="47"/>
      <c r="O184" s="40"/>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7"/>
      <c r="M185" s="47"/>
      <c r="N185" s="47"/>
      <c r="O185" s="40"/>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7"/>
      <c r="M186" s="47"/>
      <c r="N186" s="47"/>
      <c r="O186" s="40"/>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7"/>
      <c r="M187" s="47"/>
      <c r="N187" s="47"/>
      <c r="O187" s="40"/>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7"/>
      <c r="M188" s="47"/>
      <c r="N188" s="47"/>
      <c r="O188" s="40"/>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7"/>
      <c r="M189" s="47"/>
      <c r="N189" s="47"/>
      <c r="O189" s="40"/>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7"/>
      <c r="M190" s="47"/>
      <c r="N190" s="47"/>
      <c r="O190" s="40"/>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7"/>
      <c r="M191" s="47"/>
      <c r="N191" s="47"/>
      <c r="O191" s="40"/>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7"/>
      <c r="M192" s="47"/>
      <c r="N192" s="47"/>
      <c r="O192" s="40"/>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7"/>
      <c r="M193" s="47"/>
      <c r="N193" s="47"/>
      <c r="O193" s="40"/>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7"/>
      <c r="M194" s="47"/>
      <c r="N194" s="47"/>
      <c r="O194" s="40"/>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7"/>
      <c r="M195" s="47"/>
      <c r="N195" s="47"/>
      <c r="O195" s="40"/>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7"/>
      <c r="M196" s="47"/>
      <c r="N196" s="47"/>
      <c r="O196" s="40"/>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7"/>
      <c r="M197" s="47"/>
      <c r="N197" s="47"/>
      <c r="O197" s="40"/>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7"/>
      <c r="M198" s="47"/>
      <c r="N198" s="47"/>
      <c r="O198" s="40"/>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7"/>
      <c r="M199" s="47"/>
      <c r="N199" s="47"/>
      <c r="O199" s="40"/>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7"/>
      <c r="M200" s="47"/>
      <c r="N200" s="47"/>
      <c r="O200" s="40"/>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7"/>
      <c r="M201" s="47"/>
      <c r="N201" s="47"/>
      <c r="O201" s="40"/>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47"/>
      <c r="O202" s="40"/>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47"/>
      <c r="O203" s="40"/>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47"/>
      <c r="O204" s="40"/>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47"/>
      <c r="O205" s="40"/>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47"/>
      <c r="O206" s="40"/>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47"/>
      <c r="O207" s="40"/>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47"/>
      <c r="O208" s="40"/>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47"/>
      <c r="O209" s="40"/>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47"/>
      <c r="O210" s="40"/>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47"/>
      <c r="O211" s="40"/>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47"/>
      <c r="O212" s="40"/>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47"/>
      <c r="O213" s="40"/>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47"/>
      <c r="O214" s="40"/>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47"/>
      <c r="O215" s="40"/>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47"/>
      <c r="O216" s="40"/>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47"/>
      <c r="O217" s="40"/>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47"/>
      <c r="O218" s="40"/>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47"/>
      <c r="O219" s="40"/>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47"/>
      <c r="O220" s="40"/>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47"/>
      <c r="O221" s="40"/>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47"/>
      <c r="O222" s="40"/>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47"/>
      <c r="O223" s="40"/>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47"/>
      <c r="O224" s="40"/>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47"/>
      <c r="O225" s="40"/>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47"/>
      <c r="O226" s="40"/>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47"/>
      <c r="O227" s="40"/>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47"/>
      <c r="O228" s="40"/>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47"/>
      <c r="O229" s="40"/>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47"/>
      <c r="O230" s="40"/>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47"/>
      <c r="O231" s="40"/>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47"/>
      <c r="O232" s="40"/>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47"/>
      <c r="O233" s="40"/>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47"/>
      <c r="O234" s="40"/>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47"/>
      <c r="O235" s="40"/>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47"/>
      <c r="O236" s="40"/>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47"/>
      <c r="O237" s="40"/>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47"/>
      <c r="O238" s="40"/>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47"/>
      <c r="O239" s="40"/>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47"/>
      <c r="O240" s="40"/>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47"/>
      <c r="O241" s="40"/>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47"/>
      <c r="O242" s="40"/>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47"/>
      <c r="O243" s="40"/>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47"/>
      <c r="O244" s="40"/>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47"/>
      <c r="O245" s="40"/>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47"/>
      <c r="O246" s="40"/>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47"/>
      <c r="O247" s="40"/>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47"/>
      <c r="O248" s="40"/>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47"/>
      <c r="O249" s="40"/>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47"/>
      <c r="O250" s="40"/>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47"/>
      <c r="O251" s="40"/>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47"/>
      <c r="O252" s="40"/>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47"/>
      <c r="O253" s="40"/>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47"/>
      <c r="O254" s="40"/>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47"/>
      <c r="O255" s="40"/>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47"/>
      <c r="O256" s="40"/>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47"/>
      <c r="O257" s="40"/>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47"/>
      <c r="O258" s="40"/>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47"/>
      <c r="O259" s="40"/>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47"/>
      <c r="O260" s="40"/>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47"/>
      <c r="O261" s="40"/>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47"/>
      <c r="O262" s="40"/>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47"/>
      <c r="O263" s="40"/>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47"/>
      <c r="O264" s="40"/>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47"/>
      <c r="O265" s="40"/>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47"/>
      <c r="O266" s="40"/>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47"/>
      <c r="O267" s="40"/>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47"/>
      <c r="O268" s="40"/>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47"/>
      <c r="O269" s="40"/>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47"/>
      <c r="O270" s="40"/>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47"/>
      <c r="O271" s="40"/>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47"/>
      <c r="O272" s="40"/>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47"/>
      <c r="O273" s="40"/>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47"/>
      <c r="O274" s="40"/>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47"/>
      <c r="O275" s="40"/>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47"/>
      <c r="O276" s="40"/>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47"/>
      <c r="O277" s="40"/>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47"/>
      <c r="O278" s="40"/>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47"/>
      <c r="O279" s="40"/>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47"/>
      <c r="O280" s="40"/>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47"/>
      <c r="O281" s="40"/>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47"/>
      <c r="O282" s="40"/>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47"/>
      <c r="O283" s="40"/>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47"/>
      <c r="O284" s="40"/>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47"/>
      <c r="O285" s="40"/>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47"/>
      <c r="O286" s="40"/>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47"/>
      <c r="O287" s="40"/>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47"/>
      <c r="O288" s="40"/>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47"/>
      <c r="O289" s="40"/>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47"/>
      <c r="O290" s="40"/>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47"/>
      <c r="O291" s="40"/>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47"/>
      <c r="O292" s="40"/>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47"/>
      <c r="O293" s="40"/>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47"/>
      <c r="O294" s="40"/>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47"/>
      <c r="O295" s="40"/>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47"/>
      <c r="O296" s="40"/>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47"/>
      <c r="O297" s="40"/>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47"/>
      <c r="O298" s="40"/>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47"/>
      <c r="O299" s="40"/>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47"/>
      <c r="O300" s="40"/>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47"/>
      <c r="O301" s="40"/>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47"/>
      <c r="O302" s="40"/>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47"/>
      <c r="O303" s="40"/>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47"/>
      <c r="O304" s="40"/>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47"/>
      <c r="O305" s="40"/>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47"/>
      <c r="O306" s="40"/>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47"/>
      <c r="O307" s="40"/>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47"/>
      <c r="O308" s="40"/>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47"/>
      <c r="O309" s="40"/>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47"/>
      <c r="O310" s="40"/>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47"/>
      <c r="O311" s="40"/>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47"/>
      <c r="O312" s="40"/>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47"/>
      <c r="O313" s="40"/>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47"/>
      <c r="O314" s="40"/>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47"/>
      <c r="O315" s="40"/>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47"/>
      <c r="O316" s="40"/>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47"/>
      <c r="O317" s="40"/>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47"/>
      <c r="O318" s="40"/>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47"/>
      <c r="O319" s="40"/>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47"/>
      <c r="O320" s="40"/>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47"/>
      <c r="O321" s="40"/>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47"/>
      <c r="O322" s="40"/>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47"/>
      <c r="O323" s="40"/>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47"/>
      <c r="O324" s="40"/>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47"/>
      <c r="O325" s="40"/>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47"/>
      <c r="O326" s="40"/>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47"/>
      <c r="O327" s="40"/>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47"/>
      <c r="O328" s="40"/>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47"/>
      <c r="O329" s="40"/>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47"/>
      <c r="O330" s="40"/>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47"/>
      <c r="O331" s="40"/>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47"/>
      <c r="O332" s="40"/>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47"/>
      <c r="O333" s="40"/>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47"/>
      <c r="O334" s="40"/>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47"/>
      <c r="O335" s="40"/>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47"/>
      <c r="O336" s="40"/>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47"/>
      <c r="O337" s="40"/>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47"/>
      <c r="O338" s="40"/>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47"/>
      <c r="O339" s="40"/>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47"/>
      <c r="O340" s="40"/>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47"/>
      <c r="O341" s="40"/>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47"/>
      <c r="O342" s="40"/>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47"/>
      <c r="O343" s="40"/>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47"/>
      <c r="O344" s="40"/>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47"/>
      <c r="O345" s="40"/>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47"/>
      <c r="O346" s="40"/>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47"/>
      <c r="O347" s="40"/>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47"/>
      <c r="O348" s="40"/>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47"/>
      <c r="O349" s="40"/>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47"/>
      <c r="O350" s="40"/>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47"/>
      <c r="O351" s="40"/>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47"/>
      <c r="O352" s="40"/>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47"/>
      <c r="O353" s="40"/>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47"/>
      <c r="O354" s="40"/>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47"/>
      <c r="O355" s="40"/>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47"/>
      <c r="O356" s="40"/>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47"/>
      <c r="O357" s="40"/>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47"/>
      <c r="O358" s="40"/>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47"/>
      <c r="O359" s="40"/>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47"/>
      <c r="O360" s="40"/>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47"/>
      <c r="O361" s="40"/>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47"/>
      <c r="O362" s="40"/>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47"/>
      <c r="O363" s="40"/>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47"/>
      <c r="O364" s="40"/>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47"/>
      <c r="O365" s="40"/>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47"/>
      <c r="O366" s="40"/>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47"/>
      <c r="O367" s="40"/>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47"/>
      <c r="O368" s="40"/>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47"/>
      <c r="O369" s="40"/>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47"/>
      <c r="O370" s="40"/>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47"/>
      <c r="O371" s="40"/>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47"/>
      <c r="O372" s="40"/>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47"/>
      <c r="O373" s="40"/>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47"/>
      <c r="O374" s="40"/>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47"/>
      <c r="O375" s="40"/>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47"/>
      <c r="O376" s="40"/>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47"/>
      <c r="O377" s="40"/>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47"/>
      <c r="O378" s="40"/>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47"/>
      <c r="O379" s="40"/>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47"/>
      <c r="O380" s="40"/>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47"/>
      <c r="O381" s="40"/>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47"/>
      <c r="O382" s="40"/>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47"/>
      <c r="O383" s="40"/>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47"/>
      <c r="O384" s="40"/>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47"/>
      <c r="O385" s="40"/>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47"/>
      <c r="O386" s="40"/>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47"/>
      <c r="O387" s="40"/>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47"/>
      <c r="O388" s="40"/>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47"/>
      <c r="O389" s="40"/>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47"/>
      <c r="O390" s="40"/>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47"/>
      <c r="O391" s="40"/>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47"/>
      <c r="O392" s="40"/>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47"/>
      <c r="O393" s="40"/>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47"/>
      <c r="O394" s="40"/>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47"/>
      <c r="O395" s="40"/>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47"/>
      <c r="O396" s="40"/>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47"/>
      <c r="O397" s="40"/>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47"/>
      <c r="O398" s="40"/>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47"/>
      <c r="O399" s="40"/>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47"/>
      <c r="O400" s="40"/>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47"/>
      <c r="O401" s="40"/>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47"/>
      <c r="O402" s="40"/>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47"/>
      <c r="O403" s="40"/>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47"/>
      <c r="O404" s="40"/>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47"/>
      <c r="O405" s="40"/>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47"/>
      <c r="O406" s="40"/>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47"/>
      <c r="O407" s="40"/>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47"/>
      <c r="O408" s="40"/>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47"/>
      <c r="O409" s="40"/>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47"/>
      <c r="O410" s="40"/>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47"/>
      <c r="O411" s="40"/>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47"/>
      <c r="O412" s="40"/>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47"/>
      <c r="O413" s="40"/>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47"/>
      <c r="O414" s="40"/>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47"/>
      <c r="O415" s="40"/>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47"/>
      <c r="O416" s="40"/>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47"/>
      <c r="O417" s="40"/>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47"/>
      <c r="O418" s="40"/>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47"/>
      <c r="O419" s="40"/>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47"/>
      <c r="O420" s="40"/>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47"/>
      <c r="O421" s="40"/>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47"/>
      <c r="O422" s="40"/>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47"/>
      <c r="O423" s="40"/>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47"/>
      <c r="O424" s="40"/>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47"/>
      <c r="O425" s="40"/>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47"/>
      <c r="O426" s="40"/>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47"/>
      <c r="O427" s="40"/>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47"/>
      <c r="O428" s="40"/>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47"/>
      <c r="O429" s="40"/>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47"/>
      <c r="O430" s="40"/>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47"/>
      <c r="O431" s="40"/>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47"/>
      <c r="O432" s="40"/>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47"/>
      <c r="O433" s="40"/>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47"/>
      <c r="O434" s="40"/>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47"/>
      <c r="O435" s="40"/>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47"/>
      <c r="O436" s="40"/>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47"/>
      <c r="O437" s="40"/>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47"/>
      <c r="O438" s="40"/>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47"/>
      <c r="O439" s="40"/>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47"/>
      <c r="O440" s="40"/>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47"/>
      <c r="O441" s="40"/>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47"/>
      <c r="O442" s="40"/>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47"/>
      <c r="O443" s="40"/>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47"/>
      <c r="O444" s="40"/>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47"/>
      <c r="O445" s="40"/>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47"/>
      <c r="O446" s="40"/>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47"/>
      <c r="O447" s="40"/>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47"/>
      <c r="O448" s="40"/>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47"/>
      <c r="O449" s="40"/>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47"/>
      <c r="O450" s="40"/>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47"/>
      <c r="O451" s="40"/>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47"/>
      <c r="O452" s="40"/>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47"/>
      <c r="O453" s="40"/>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47"/>
      <c r="O454" s="40"/>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47"/>
      <c r="O455" s="40"/>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47"/>
      <c r="O456" s="40"/>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47"/>
      <c r="O457" s="40"/>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47"/>
      <c r="O458" s="40"/>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47"/>
      <c r="O459" s="40"/>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47"/>
      <c r="O460" s="40"/>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47"/>
      <c r="O461" s="40"/>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47"/>
      <c r="O462" s="40"/>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47"/>
      <c r="O463" s="40"/>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47"/>
      <c r="O464" s="40"/>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47"/>
      <c r="O465" s="40"/>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47"/>
      <c r="O466" s="40"/>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47"/>
      <c r="O467" s="40"/>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47"/>
      <c r="O468" s="40"/>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47"/>
      <c r="O469" s="40"/>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47"/>
      <c r="O470" s="40"/>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47"/>
      <c r="O471" s="40"/>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47"/>
      <c r="O472" s="40"/>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47"/>
      <c r="O473" s="40"/>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47"/>
      <c r="O474" s="40"/>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47"/>
      <c r="O475" s="40"/>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47"/>
      <c r="O476" s="40"/>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47"/>
      <c r="O477" s="40"/>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47"/>
      <c r="O478" s="40"/>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47"/>
      <c r="O479" s="40"/>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47"/>
      <c r="O480" s="40"/>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47"/>
      <c r="O481" s="40"/>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47"/>
      <c r="O482" s="40"/>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47"/>
      <c r="O483" s="40"/>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47"/>
      <c r="O484" s="40"/>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47"/>
      <c r="O485" s="40"/>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47"/>
      <c r="O486" s="40"/>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47"/>
      <c r="O487" s="40"/>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47"/>
      <c r="O488" s="40"/>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47"/>
      <c r="O489" s="40"/>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47"/>
      <c r="O490" s="40"/>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47"/>
      <c r="O491" s="40"/>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47"/>
      <c r="O492" s="40"/>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47"/>
      <c r="O493" s="40"/>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47"/>
      <c r="O494" s="40"/>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47"/>
      <c r="O495" s="40"/>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47"/>
      <c r="O496" s="40"/>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47"/>
      <c r="O497" s="40"/>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47"/>
      <c r="O498" s="40"/>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47"/>
      <c r="O499" s="40"/>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47"/>
      <c r="O500" s="40"/>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47"/>
      <c r="O501" s="40"/>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47"/>
      <c r="O502" s="40"/>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47"/>
      <c r="O503" s="40"/>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47"/>
      <c r="O504" s="40"/>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47"/>
      <c r="O505" s="40"/>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47"/>
      <c r="O506" s="40"/>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47"/>
      <c r="O507" s="40"/>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47"/>
      <c r="O508" s="40"/>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47"/>
      <c r="O509" s="40"/>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47"/>
      <c r="O510" s="40"/>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47"/>
      <c r="O511" s="40"/>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47"/>
      <c r="O512" s="40"/>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47"/>
      <c r="O513" s="40"/>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47"/>
      <c r="O514" s="40"/>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47"/>
      <c r="O515" s="40"/>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47"/>
      <c r="O516" s="40"/>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47"/>
      <c r="O517" s="40"/>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47"/>
      <c r="O518" s="40"/>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47"/>
      <c r="O519" s="40"/>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47"/>
      <c r="O520" s="40"/>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47"/>
      <c r="O521" s="40"/>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47"/>
      <c r="O522" s="40"/>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47"/>
      <c r="O523" s="40"/>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47"/>
      <c r="O524" s="40"/>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47"/>
      <c r="O525" s="40"/>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47"/>
      <c r="O526" s="40"/>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47"/>
      <c r="O527" s="40"/>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47"/>
      <c r="O528" s="40"/>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47"/>
      <c r="O529" s="40"/>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47"/>
      <c r="O530" s="40"/>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47"/>
      <c r="O531" s="40"/>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47"/>
      <c r="O532" s="40"/>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47"/>
      <c r="O533" s="40"/>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47"/>
      <c r="O534" s="40"/>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47"/>
      <c r="O535" s="40"/>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47"/>
      <c r="O536" s="40"/>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47"/>
      <c r="O537" s="40"/>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47"/>
      <c r="O538" s="40"/>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47"/>
      <c r="O539" s="40"/>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47"/>
      <c r="O540" s="40"/>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47"/>
      <c r="O541" s="40"/>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47"/>
      <c r="O542" s="40"/>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47"/>
      <c r="O543" s="40"/>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47"/>
      <c r="O544" s="40"/>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47"/>
      <c r="O545" s="40"/>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47"/>
      <c r="O546" s="40"/>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47"/>
      <c r="O547" s="40"/>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47"/>
      <c r="O548" s="40"/>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47"/>
      <c r="O549" s="40"/>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47"/>
      <c r="O550" s="40"/>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47"/>
      <c r="O551" s="40"/>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47"/>
      <c r="O552" s="40"/>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47"/>
      <c r="O553" s="40"/>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47"/>
      <c r="O554" s="40"/>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47"/>
      <c r="O555" s="40"/>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47"/>
      <c r="O556" s="40"/>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47"/>
      <c r="O557" s="40"/>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47"/>
      <c r="O558" s="40"/>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47"/>
      <c r="O559" s="40"/>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47"/>
      <c r="O560" s="40"/>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47"/>
      <c r="O561" s="40"/>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47"/>
      <c r="O562" s="40"/>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47"/>
      <c r="O563" s="40"/>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47"/>
      <c r="O564" s="40"/>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47"/>
      <c r="O565" s="40"/>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47"/>
      <c r="O566" s="40"/>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47"/>
      <c r="O567" s="40"/>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47"/>
      <c r="O568" s="40"/>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47"/>
      <c r="O569" s="40"/>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47"/>
      <c r="O570" s="40"/>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47"/>
      <c r="O571" s="40"/>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47"/>
      <c r="O572" s="40"/>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47"/>
      <c r="O573" s="40"/>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47"/>
      <c r="O574" s="40"/>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47"/>
      <c r="O575" s="40"/>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47"/>
      <c r="O576" s="40"/>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47"/>
      <c r="O577" s="40"/>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47"/>
      <c r="O578" s="40"/>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47"/>
      <c r="O579" s="40"/>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47"/>
      <c r="O580" s="40"/>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47"/>
      <c r="O581" s="40"/>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47"/>
      <c r="O582" s="40"/>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47"/>
      <c r="O583" s="40"/>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47"/>
      <c r="O584" s="40"/>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47"/>
      <c r="O585" s="40"/>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47"/>
      <c r="O586" s="40"/>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47"/>
      <c r="O587" s="40"/>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47"/>
      <c r="O588" s="40"/>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47"/>
      <c r="O589" s="40"/>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47"/>
      <c r="O590" s="40"/>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47"/>
      <c r="O591" s="40"/>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47"/>
      <c r="O592" s="40"/>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47"/>
      <c r="O593" s="40"/>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47"/>
      <c r="O594" s="40"/>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47"/>
      <c r="O595" s="40"/>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47"/>
      <c r="O596" s="40"/>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47"/>
      <c r="O597" s="40"/>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47"/>
      <c r="O598" s="40"/>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47"/>
      <c r="O599" s="40"/>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47"/>
      <c r="O600" s="40"/>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47"/>
      <c r="O601" s="40"/>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47"/>
      <c r="O602" s="40"/>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47"/>
      <c r="O603" s="40"/>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47"/>
      <c r="O604" s="40"/>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47"/>
      <c r="O605" s="40"/>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47"/>
      <c r="O606" s="40"/>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47"/>
      <c r="O607" s="40"/>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47"/>
      <c r="O608" s="40"/>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47"/>
      <c r="O609" s="40"/>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47"/>
      <c r="O610" s="40"/>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47"/>
      <c r="O611" s="40"/>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47"/>
      <c r="O612" s="40"/>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47"/>
      <c r="O613" s="40"/>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47"/>
      <c r="O614" s="40"/>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47"/>
      <c r="O615" s="40"/>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47"/>
      <c r="O616" s="40"/>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47"/>
      <c r="O617" s="40"/>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47"/>
      <c r="O618" s="40"/>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47"/>
      <c r="O619" s="40"/>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47"/>
      <c r="O620" s="40"/>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47"/>
      <c r="O621" s="40"/>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47"/>
      <c r="O622" s="40"/>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47"/>
      <c r="O623" s="40"/>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47"/>
      <c r="O624" s="40"/>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47"/>
      <c r="O625" s="40"/>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47"/>
      <c r="O626" s="40"/>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47"/>
      <c r="O627" s="40"/>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47"/>
      <c r="O628" s="40"/>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47"/>
      <c r="O629" s="40"/>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47"/>
      <c r="O630" s="40"/>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47"/>
      <c r="O631" s="40"/>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47"/>
      <c r="O632" s="40"/>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47"/>
      <c r="O633" s="40"/>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47"/>
      <c r="O634" s="40"/>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47"/>
      <c r="O635" s="40"/>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47"/>
      <c r="O636" s="40"/>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47"/>
      <c r="O637" s="40"/>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47"/>
      <c r="O638" s="40"/>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47"/>
      <c r="O639" s="40"/>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47"/>
      <c r="O640" s="40"/>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47"/>
      <c r="O641" s="40"/>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47"/>
      <c r="O642" s="40"/>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47"/>
      <c r="O643" s="40"/>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47"/>
      <c r="O644" s="40"/>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47"/>
      <c r="O645" s="40"/>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47"/>
      <c r="O646" s="40"/>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47"/>
      <c r="O647" s="40"/>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47"/>
      <c r="O648" s="40"/>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47"/>
      <c r="O649" s="40"/>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47"/>
      <c r="O650" s="40"/>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47"/>
      <c r="O651" s="40"/>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47"/>
      <c r="O652" s="40"/>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47"/>
      <c r="O653" s="40"/>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47"/>
      <c r="O654" s="40"/>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47"/>
      <c r="O655" s="40"/>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47"/>
      <c r="O656" s="40"/>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47"/>
      <c r="O657" s="40"/>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47"/>
      <c r="O658" s="40"/>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47"/>
      <c r="O659" s="40"/>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47"/>
      <c r="O660" s="40"/>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47"/>
      <c r="O661" s="40"/>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47"/>
      <c r="O662" s="40"/>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47"/>
      <c r="O663" s="40"/>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47"/>
      <c r="O664" s="40"/>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47"/>
      <c r="O665" s="40"/>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47"/>
      <c r="O666" s="40"/>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47"/>
      <c r="O667" s="40"/>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47"/>
      <c r="O668" s="40"/>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47"/>
      <c r="O669" s="40"/>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47"/>
      <c r="O670" s="40"/>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47"/>
      <c r="O671" s="40"/>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47"/>
      <c r="O672" s="40"/>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47"/>
      <c r="O673" s="40"/>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47"/>
      <c r="O674" s="40"/>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47"/>
      <c r="O675" s="40"/>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47"/>
      <c r="O676" s="40"/>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47"/>
      <c r="O677" s="40"/>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47"/>
      <c r="O678" s="40"/>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47"/>
      <c r="O679" s="40"/>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47"/>
      <c r="O680" s="40"/>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47"/>
      <c r="O681" s="40"/>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47"/>
      <c r="O682" s="40"/>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47"/>
      <c r="O683" s="40"/>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47"/>
      <c r="O684" s="40"/>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47"/>
      <c r="O685" s="40"/>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47"/>
      <c r="O686" s="40"/>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47"/>
      <c r="O687" s="40"/>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47"/>
      <c r="O688" s="40"/>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47"/>
      <c r="O689" s="40"/>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47"/>
      <c r="O690" s="40"/>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47"/>
      <c r="O691" s="40"/>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47"/>
      <c r="O692" s="40"/>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47"/>
      <c r="O693" s="40"/>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47"/>
      <c r="O694" s="40"/>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47"/>
      <c r="O695" s="40"/>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47"/>
      <c r="O696" s="40"/>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47"/>
      <c r="O697" s="40"/>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47"/>
      <c r="O698" s="40"/>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47"/>
      <c r="O699" s="40"/>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47"/>
      <c r="O700" s="40"/>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47"/>
      <c r="O701" s="40"/>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47"/>
      <c r="O702" s="40"/>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47"/>
      <c r="O703" s="40"/>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47"/>
      <c r="O704" s="40"/>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47"/>
      <c r="O705" s="40"/>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47"/>
      <c r="O706" s="40"/>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47"/>
      <c r="O707" s="40"/>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47"/>
      <c r="O708" s="40"/>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47"/>
      <c r="O709" s="40"/>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47"/>
      <c r="O710" s="40"/>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47"/>
      <c r="O711" s="40"/>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47"/>
      <c r="O712" s="40"/>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47"/>
      <c r="O713" s="40"/>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47"/>
      <c r="O714" s="40"/>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47"/>
      <c r="O715" s="40"/>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47"/>
      <c r="O716" s="40"/>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47"/>
      <c r="O717" s="40"/>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47"/>
      <c r="O718" s="40"/>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47"/>
      <c r="O719" s="40"/>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47"/>
      <c r="O720" s="40"/>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47"/>
      <c r="O721" s="40"/>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47"/>
      <c r="O722" s="40"/>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47"/>
      <c r="O723" s="40"/>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47"/>
      <c r="O724" s="40"/>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47"/>
      <c r="O725" s="40"/>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47"/>
      <c r="O726" s="40"/>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47"/>
      <c r="O727" s="40"/>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47"/>
      <c r="O728" s="40"/>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47"/>
      <c r="O729" s="40"/>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47"/>
      <c r="O730" s="40"/>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47"/>
      <c r="O731" s="40"/>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47"/>
      <c r="O732" s="40"/>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47"/>
      <c r="O733" s="40"/>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47"/>
      <c r="O734" s="40"/>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47"/>
      <c r="O735" s="40"/>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47"/>
      <c r="O736" s="40"/>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47"/>
      <c r="O737" s="40"/>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47"/>
      <c r="O738" s="40"/>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47"/>
      <c r="O739" s="40"/>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47"/>
      <c r="O740" s="40"/>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47"/>
      <c r="O741" s="40"/>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47"/>
      <c r="O742" s="40"/>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47"/>
      <c r="O743" s="40"/>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47"/>
      <c r="O744" s="40"/>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47"/>
      <c r="O745" s="40"/>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47"/>
      <c r="O746" s="40"/>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47"/>
      <c r="O747" s="40"/>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47"/>
      <c r="O748" s="40"/>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47"/>
      <c r="O749" s="40"/>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47"/>
      <c r="O750" s="40"/>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47"/>
      <c r="O751" s="40"/>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47"/>
      <c r="O752" s="40"/>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47"/>
      <c r="O753" s="40"/>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47"/>
      <c r="O754" s="40"/>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47"/>
      <c r="O755" s="40"/>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47"/>
      <c r="O756" s="40"/>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47"/>
      <c r="O757" s="40"/>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47"/>
      <c r="O758" s="40"/>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47"/>
      <c r="O759" s="40"/>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47"/>
      <c r="O760" s="40"/>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47"/>
      <c r="O761" s="40"/>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47"/>
      <c r="O762" s="40"/>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47"/>
      <c r="O763" s="40"/>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47"/>
      <c r="O764" s="40"/>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47"/>
      <c r="O765" s="40"/>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47"/>
      <c r="O766" s="40"/>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47"/>
      <c r="O767" s="40"/>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47"/>
      <c r="O768" s="40"/>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47"/>
      <c r="O769" s="40"/>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47"/>
      <c r="O770" s="40"/>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47"/>
      <c r="O771" s="40"/>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47"/>
      <c r="O772" s="40"/>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47"/>
      <c r="O773" s="40"/>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47"/>
      <c r="O774" s="40"/>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47"/>
      <c r="O775" s="40"/>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47"/>
      <c r="O776" s="40"/>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47"/>
      <c r="O777" s="40"/>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47"/>
      <c r="O778" s="40"/>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47"/>
      <c r="O779" s="40"/>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47"/>
      <c r="O780" s="40"/>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47"/>
      <c r="O781" s="40"/>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47"/>
      <c r="O782" s="40"/>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47"/>
      <c r="O783" s="40"/>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47"/>
      <c r="O784" s="40"/>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47"/>
      <c r="O785" s="40"/>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47"/>
      <c r="O786" s="40"/>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47"/>
      <c r="O787" s="40"/>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47"/>
      <c r="O788" s="40"/>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47"/>
      <c r="O789" s="40"/>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47"/>
      <c r="O790" s="40"/>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47"/>
      <c r="O791" s="40"/>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47"/>
      <c r="O792" s="40"/>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47"/>
      <c r="O793" s="40"/>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47"/>
      <c r="O794" s="40"/>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47"/>
      <c r="O795" s="40"/>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47"/>
      <c r="O796" s="40"/>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47"/>
      <c r="O797" s="40"/>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47"/>
      <c r="O798" s="40"/>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47"/>
      <c r="O799" s="40"/>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47"/>
      <c r="O800" s="40"/>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47"/>
      <c r="O801" s="40"/>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47"/>
      <c r="O802" s="40"/>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47"/>
      <c r="O803" s="40"/>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47"/>
      <c r="O804" s="40"/>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47"/>
      <c r="O805" s="40"/>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47"/>
      <c r="O806" s="40"/>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47"/>
      <c r="O807" s="40"/>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47"/>
      <c r="O808" s="40"/>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47"/>
      <c r="O809" s="40"/>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47"/>
      <c r="O810" s="40"/>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47"/>
      <c r="O811" s="40"/>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47"/>
      <c r="O812" s="40"/>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47"/>
      <c r="O813" s="40"/>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47"/>
      <c r="O814" s="40"/>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47"/>
      <c r="O815" s="40"/>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47"/>
      <c r="O816" s="40"/>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47"/>
      <c r="O817" s="40"/>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47"/>
      <c r="O818" s="40"/>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47"/>
      <c r="O819" s="40"/>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47"/>
      <c r="O820" s="40"/>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47"/>
      <c r="O821" s="40"/>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47"/>
      <c r="O822" s="40"/>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47"/>
      <c r="O823" s="40"/>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47"/>
      <c r="O824" s="40"/>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47"/>
      <c r="O825" s="40"/>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47"/>
      <c r="O826" s="40"/>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47"/>
      <c r="O827" s="40"/>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47"/>
      <c r="O828" s="40"/>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47"/>
      <c r="O829" s="40"/>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47"/>
      <c r="O830" s="40"/>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47"/>
      <c r="O831" s="40"/>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47"/>
      <c r="O832" s="40"/>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47"/>
      <c r="O833" s="40"/>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47"/>
      <c r="O834" s="40"/>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47"/>
      <c r="O835" s="40"/>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47"/>
      <c r="O836" s="40"/>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47"/>
      <c r="O837" s="40"/>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47"/>
      <c r="O838" s="40"/>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47"/>
      <c r="O839" s="40"/>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47"/>
      <c r="O840" s="40"/>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47"/>
      <c r="O841" s="40"/>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47"/>
      <c r="O842" s="40"/>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47"/>
      <c r="O843" s="40"/>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47"/>
      <c r="O844" s="40"/>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47"/>
      <c r="O845" s="40"/>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47"/>
      <c r="O846" s="40"/>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47"/>
      <c r="O847" s="40"/>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47"/>
      <c r="O848" s="40"/>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47"/>
      <c r="O849" s="40"/>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47"/>
      <c r="O850" s="40"/>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47"/>
      <c r="O851" s="40"/>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47"/>
      <c r="O852" s="40"/>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47"/>
      <c r="O853" s="40"/>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47"/>
      <c r="O854" s="40"/>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47"/>
      <c r="O855" s="40"/>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47"/>
      <c r="O856" s="40"/>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47"/>
      <c r="O857" s="40"/>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47"/>
      <c r="O858" s="40"/>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47"/>
      <c r="O859" s="40"/>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47"/>
      <c r="O860" s="40"/>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47"/>
      <c r="O861" s="40"/>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47"/>
      <c r="O862" s="40"/>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47"/>
      <c r="O863" s="40"/>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47"/>
      <c r="O864" s="40"/>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47"/>
      <c r="O865" s="40"/>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47"/>
      <c r="O866" s="40"/>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47"/>
      <c r="O867" s="40"/>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47"/>
      <c r="O868" s="40"/>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47"/>
      <c r="O869" s="40"/>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47"/>
      <c r="O870" s="40"/>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47"/>
      <c r="O871" s="40"/>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47"/>
      <c r="O872" s="40"/>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47"/>
      <c r="O873" s="40"/>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47"/>
      <c r="O874" s="40"/>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47"/>
      <c r="O875" s="40"/>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47"/>
      <c r="O876" s="40"/>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47"/>
      <c r="O877" s="40"/>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47"/>
      <c r="O878" s="40"/>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47"/>
      <c r="O879" s="40"/>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47"/>
      <c r="O880" s="40"/>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47"/>
      <c r="O881" s="40"/>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47"/>
      <c r="O882" s="40"/>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47"/>
      <c r="O883" s="40"/>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47"/>
      <c r="O884" s="40"/>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47"/>
      <c r="O885" s="40"/>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47"/>
      <c r="O886" s="40"/>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47"/>
      <c r="O887" s="40"/>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47"/>
      <c r="O888" s="40"/>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47"/>
      <c r="O889" s="40"/>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47"/>
      <c r="O890" s="40"/>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47"/>
      <c r="O891" s="40"/>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47"/>
      <c r="O892" s="40"/>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47"/>
      <c r="O893" s="40"/>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47"/>
      <c r="O894" s="40"/>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47"/>
      <c r="O895" s="40"/>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47"/>
      <c r="O896" s="40"/>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47"/>
      <c r="O897" s="40"/>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47"/>
      <c r="O898" s="40"/>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47"/>
      <c r="O899" s="40"/>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47"/>
      <c r="O900" s="40"/>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47"/>
      <c r="O901" s="40"/>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47"/>
      <c r="O902" s="40"/>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47"/>
      <c r="O903" s="40"/>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47"/>
      <c r="O904" s="40"/>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47"/>
      <c r="O905" s="40"/>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47"/>
      <c r="O906" s="40"/>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47"/>
      <c r="O907" s="40"/>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47"/>
      <c r="O908" s="40"/>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47"/>
      <c r="O909" s="40"/>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47"/>
      <c r="O910" s="40"/>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47"/>
      <c r="O911" s="40"/>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47"/>
      <c r="O912" s="40"/>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47"/>
      <c r="O913" s="40"/>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47"/>
      <c r="O914" s="40"/>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47"/>
      <c r="O915" s="40"/>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47"/>
      <c r="O916" s="40"/>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47"/>
      <c r="O917" s="40"/>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47"/>
      <c r="O918" s="40"/>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47"/>
      <c r="O919" s="40"/>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47"/>
      <c r="O920" s="40"/>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47"/>
      <c r="O921" s="40"/>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47"/>
      <c r="O922" s="40"/>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47"/>
      <c r="O923" s="40"/>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47"/>
      <c r="O924" s="40"/>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47"/>
      <c r="O925" s="40"/>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47"/>
      <c r="O926" s="40"/>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47"/>
      <c r="O927" s="40"/>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47"/>
      <c r="O928" s="40"/>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47"/>
      <c r="O929" s="40"/>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47"/>
      <c r="O930" s="40"/>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47"/>
      <c r="O931" s="40"/>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47"/>
      <c r="O932" s="40"/>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47"/>
      <c r="O933" s="40"/>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47"/>
      <c r="O934" s="40"/>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47"/>
      <c r="O935" s="40"/>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47"/>
      <c r="O936" s="40"/>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47"/>
      <c r="O937" s="40"/>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47"/>
      <c r="O938" s="40"/>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47"/>
      <c r="O939" s="40"/>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47"/>
      <c r="O940" s="40"/>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47"/>
      <c r="O941" s="40"/>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47"/>
      <c r="O942" s="40"/>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47"/>
      <c r="O943" s="40"/>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47"/>
      <c r="O944" s="40"/>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47"/>
      <c r="O945" s="40"/>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47"/>
      <c r="O946" s="40"/>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47"/>
      <c r="O947" s="40"/>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47"/>
      <c r="O948" s="40"/>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47"/>
      <c r="O949" s="40"/>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47"/>
      <c r="O950" s="40"/>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47"/>
      <c r="O951" s="40"/>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47"/>
      <c r="O952" s="40"/>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47"/>
      <c r="O953" s="40"/>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47"/>
      <c r="O954" s="40"/>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47"/>
      <c r="O955" s="40"/>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47"/>
      <c r="O956" s="40"/>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47"/>
      <c r="O957" s="40"/>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47"/>
      <c r="O958" s="40"/>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47"/>
      <c r="O959" s="40"/>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47"/>
      <c r="O960" s="40"/>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47"/>
      <c r="O961" s="40"/>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47"/>
      <c r="O962" s="40"/>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47"/>
      <c r="O963" s="40"/>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47"/>
      <c r="O964" s="40"/>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47"/>
      <c r="O965" s="40"/>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47"/>
      <c r="O966" s="40"/>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47"/>
      <c r="O967" s="40"/>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47"/>
      <c r="O968" s="40"/>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47"/>
      <c r="O969" s="40"/>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47"/>
      <c r="O970" s="40"/>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47"/>
      <c r="O971" s="40"/>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47"/>
      <c r="O972" s="40"/>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47"/>
      <c r="O973" s="40"/>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47"/>
      <c r="O974" s="40"/>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47"/>
      <c r="O975" s="40"/>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47"/>
      <c r="O976" s="40"/>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47"/>
      <c r="O977" s="40"/>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47"/>
      <c r="O978" s="40"/>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47"/>
      <c r="O979" s="40"/>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47"/>
      <c r="O980" s="40"/>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47"/>
      <c r="O981" s="40"/>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47"/>
      <c r="O982" s="40"/>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47"/>
      <c r="O983" s="40"/>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47"/>
      <c r="O984" s="40"/>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47"/>
      <c r="O985" s="40"/>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47"/>
      <c r="O986" s="40"/>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47"/>
      <c r="O987" s="40"/>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47"/>
      <c r="O988" s="40"/>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47"/>
      <c r="O989" s="40"/>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47"/>
      <c r="O990" s="40"/>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47"/>
      <c r="O991" s="40"/>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47"/>
      <c r="O992" s="40"/>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47"/>
      <c r="O993" s="40"/>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47"/>
      <c r="O994" s="40"/>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47"/>
      <c r="O995" s="40"/>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47"/>
      <c r="O996" s="40"/>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47"/>
      <c r="O997" s="40"/>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47"/>
      <c r="O998" s="40"/>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47"/>
      <c r="O999" s="40"/>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47"/>
      <c r="O1000" s="40"/>
      <c r="P1000" s="38"/>
      <c r="Q1000" s="38"/>
      <c r="R1000" s="38"/>
      <c r="S1000" s="38"/>
      <c r="T1000" s="38"/>
      <c r="U1000" s="38"/>
      <c r="V1000" s="38"/>
      <c r="W1000" s="38"/>
      <c r="X1000" s="38"/>
      <c r="Y1000" s="38"/>
      <c r="Z1000" s="38"/>
    </row>
  </sheetData>
  <autoFilter ref="C1:C122"/>
  <mergeCells count="157">
    <mergeCell ref="N48:N55"/>
    <mergeCell ref="J91:J98"/>
    <mergeCell ref="K91:K98"/>
    <mergeCell ref="J21:J28"/>
    <mergeCell ref="K21:K28"/>
    <mergeCell ref="L21:L28"/>
    <mergeCell ref="M21:M28"/>
    <mergeCell ref="N21:N28"/>
    <mergeCell ref="J80:J82"/>
    <mergeCell ref="J83:J90"/>
    <mergeCell ref="K83:K90"/>
    <mergeCell ref="L83:L90"/>
    <mergeCell ref="M83:M90"/>
    <mergeCell ref="N83:N90"/>
    <mergeCell ref="L64:L71"/>
    <mergeCell ref="M64:M71"/>
    <mergeCell ref="N64:N71"/>
    <mergeCell ref="L56:L63"/>
    <mergeCell ref="M56:M63"/>
    <mergeCell ref="N56:N63"/>
    <mergeCell ref="L48:L55"/>
    <mergeCell ref="M48:M55"/>
    <mergeCell ref="N80:N82"/>
    <mergeCell ref="N29:N36"/>
    <mergeCell ref="B21:B28"/>
    <mergeCell ref="E21:E28"/>
    <mergeCell ref="F21:F28"/>
    <mergeCell ref="I21:I28"/>
    <mergeCell ref="L18:L20"/>
    <mergeCell ref="D21:D28"/>
    <mergeCell ref="J56:J63"/>
    <mergeCell ref="K56:K63"/>
    <mergeCell ref="D29:D36"/>
    <mergeCell ref="B37:B44"/>
    <mergeCell ref="D37:D44"/>
    <mergeCell ref="B45:B47"/>
    <mergeCell ref="D45:D47"/>
    <mergeCell ref="B29:B36"/>
    <mergeCell ref="E29:E36"/>
    <mergeCell ref="F29:F36"/>
    <mergeCell ref="E37:E44"/>
    <mergeCell ref="F37:F44"/>
    <mergeCell ref="E45:E47"/>
    <mergeCell ref="F45:F47"/>
    <mergeCell ref="J48:J55"/>
    <mergeCell ref="K48:K55"/>
    <mergeCell ref="M18:M20"/>
    <mergeCell ref="N18:N20"/>
    <mergeCell ref="B18:B20"/>
    <mergeCell ref="D18:D20"/>
    <mergeCell ref="E18:E20"/>
    <mergeCell ref="F18:F20"/>
    <mergeCell ref="G18:I18"/>
    <mergeCell ref="J18:J20"/>
    <mergeCell ref="K18:K20"/>
    <mergeCell ref="I19:I20"/>
    <mergeCell ref="G19:G20"/>
    <mergeCell ref="H19:H20"/>
    <mergeCell ref="J115:J122"/>
    <mergeCell ref="K115:K122"/>
    <mergeCell ref="L115:L122"/>
    <mergeCell ref="M115:M122"/>
    <mergeCell ref="J107:J114"/>
    <mergeCell ref="K107:K114"/>
    <mergeCell ref="L107:L114"/>
    <mergeCell ref="M107:M114"/>
    <mergeCell ref="N107:N114"/>
    <mergeCell ref="N115:N122"/>
    <mergeCell ref="N99:N106"/>
    <mergeCell ref="L91:L98"/>
    <mergeCell ref="M91:M98"/>
    <mergeCell ref="N91:N98"/>
    <mergeCell ref="N72:N79"/>
    <mergeCell ref="I72:I79"/>
    <mergeCell ref="J72:J79"/>
    <mergeCell ref="K72:K79"/>
    <mergeCell ref="M72:M79"/>
    <mergeCell ref="L72:L79"/>
    <mergeCell ref="I81:I82"/>
    <mergeCell ref="J99:J106"/>
    <mergeCell ref="K99:K106"/>
    <mergeCell ref="L99:L106"/>
    <mergeCell ref="M99:M106"/>
    <mergeCell ref="B107:B114"/>
    <mergeCell ref="D107:D114"/>
    <mergeCell ref="B115:B122"/>
    <mergeCell ref="D115:D122"/>
    <mergeCell ref="B48:B55"/>
    <mergeCell ref="B56:B63"/>
    <mergeCell ref="B64:B71"/>
    <mergeCell ref="B72:B79"/>
    <mergeCell ref="D72:D79"/>
    <mergeCell ref="B80:B82"/>
    <mergeCell ref="B83:B90"/>
    <mergeCell ref="D56:D63"/>
    <mergeCell ref="D64:D71"/>
    <mergeCell ref="D48:D55"/>
    <mergeCell ref="D80:D82"/>
    <mergeCell ref="D83:D90"/>
    <mergeCell ref="B91:B98"/>
    <mergeCell ref="D91:D98"/>
    <mergeCell ref="B99:B106"/>
    <mergeCell ref="D99:D106"/>
    <mergeCell ref="E115:E122"/>
    <mergeCell ref="F91:F98"/>
    <mergeCell ref="F99:F106"/>
    <mergeCell ref="F107:F114"/>
    <mergeCell ref="F115:F122"/>
    <mergeCell ref="I48:I55"/>
    <mergeCell ref="E56:E63"/>
    <mergeCell ref="F56:F63"/>
    <mergeCell ref="E72:E79"/>
    <mergeCell ref="F72:F79"/>
    <mergeCell ref="E80:E82"/>
    <mergeCell ref="F80:F82"/>
    <mergeCell ref="F83:F90"/>
    <mergeCell ref="E64:E71"/>
    <mergeCell ref="F64:F71"/>
    <mergeCell ref="E83:E90"/>
    <mergeCell ref="I64:I71"/>
    <mergeCell ref="I91:I98"/>
    <mergeCell ref="I99:I106"/>
    <mergeCell ref="I107:I114"/>
    <mergeCell ref="I115:I122"/>
    <mergeCell ref="I56:I63"/>
    <mergeCell ref="F48:F55"/>
    <mergeCell ref="E99:E106"/>
    <mergeCell ref="E107:E114"/>
    <mergeCell ref="M45:M47"/>
    <mergeCell ref="L37:L44"/>
    <mergeCell ref="M37:M44"/>
    <mergeCell ref="I29:I36"/>
    <mergeCell ref="J29:J36"/>
    <mergeCell ref="K29:K36"/>
    <mergeCell ref="L29:L36"/>
    <mergeCell ref="M29:M36"/>
    <mergeCell ref="E91:E98"/>
    <mergeCell ref="G80:I80"/>
    <mergeCell ref="K80:K82"/>
    <mergeCell ref="L80:L82"/>
    <mergeCell ref="M80:M82"/>
    <mergeCell ref="L45:L47"/>
    <mergeCell ref="I37:I44"/>
    <mergeCell ref="G81:G82"/>
    <mergeCell ref="H81:H82"/>
    <mergeCell ref="J64:J71"/>
    <mergeCell ref="K64:K71"/>
    <mergeCell ref="N37:N44"/>
    <mergeCell ref="J37:J44"/>
    <mergeCell ref="K37:K44"/>
    <mergeCell ref="G45:I45"/>
    <mergeCell ref="G46:G47"/>
    <mergeCell ref="H46:H47"/>
    <mergeCell ref="I46:I47"/>
    <mergeCell ref="N45:N47"/>
    <mergeCell ref="J45:J47"/>
    <mergeCell ref="K45:K47"/>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A129" zoomScale="75" zoomScaleNormal="75" workbookViewId="0">
      <selection activeCell="O115" sqref="O115"/>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7.42578125" customWidth="1"/>
    <col min="11" max="11" width="21.85546875" customWidth="1"/>
    <col min="12" max="26" width="9.140625" customWidth="1"/>
  </cols>
  <sheetData>
    <row r="1" spans="1:26" ht="32.25" customHeight="1" x14ac:dyDescent="0.3">
      <c r="A1" s="38"/>
      <c r="B1" s="38"/>
      <c r="C1" s="38"/>
      <c r="D1" s="38"/>
      <c r="E1" s="38"/>
      <c r="F1" s="38"/>
      <c r="G1" s="38"/>
      <c r="H1" s="38"/>
      <c r="I1" s="38"/>
      <c r="J1" s="38"/>
      <c r="K1" s="38"/>
      <c r="L1" s="47"/>
      <c r="M1" s="47"/>
      <c r="N1" s="4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47"/>
      <c r="M2" s="47"/>
      <c r="N2" s="4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47"/>
      <c r="M3" s="47"/>
      <c r="N3" s="4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47"/>
      <c r="M4" s="47"/>
      <c r="N4" s="4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47"/>
      <c r="M5" s="47"/>
      <c r="N5" s="4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47"/>
      <c r="M6" s="47"/>
      <c r="N6" s="4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47"/>
      <c r="M7" s="47"/>
      <c r="N7" s="4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47"/>
      <c r="M8" s="47"/>
      <c r="N8" s="4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47"/>
      <c r="M9" s="47"/>
      <c r="N9" s="4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47"/>
      <c r="M10" s="47"/>
      <c r="N10" s="47"/>
      <c r="O10" s="38"/>
      <c r="P10" s="38"/>
      <c r="Q10" s="38"/>
      <c r="R10" s="38"/>
      <c r="S10" s="38"/>
      <c r="T10" s="38"/>
      <c r="U10" s="38"/>
      <c r="V10" s="38"/>
      <c r="W10" s="38"/>
      <c r="X10" s="38"/>
      <c r="Y10" s="38"/>
      <c r="Z10" s="38"/>
    </row>
    <row r="11" spans="1:26" ht="32.25" customHeight="1" x14ac:dyDescent="0.3">
      <c r="A11" s="38"/>
      <c r="B11" s="38"/>
      <c r="C11" s="57"/>
      <c r="D11" s="57"/>
      <c r="E11" s="57"/>
      <c r="F11" s="57"/>
      <c r="G11" s="57"/>
      <c r="H11" s="57"/>
      <c r="I11" s="57"/>
      <c r="J11" s="38"/>
      <c r="K11" s="38"/>
      <c r="L11" s="47"/>
      <c r="M11" s="47"/>
      <c r="N11" s="47"/>
      <c r="O11" s="38"/>
      <c r="P11" s="38"/>
      <c r="Q11" s="38"/>
      <c r="R11" s="38"/>
      <c r="S11" s="38"/>
      <c r="T11" s="38"/>
      <c r="U11" s="38"/>
      <c r="V11" s="38"/>
      <c r="W11" s="38"/>
      <c r="X11" s="38"/>
      <c r="Y11" s="38"/>
      <c r="Z11" s="38"/>
    </row>
    <row r="12" spans="1:26" ht="26.25" customHeight="1" x14ac:dyDescent="0.3">
      <c r="A12" s="38"/>
      <c r="B12" s="38"/>
      <c r="C12" s="58" t="s">
        <v>207</v>
      </c>
      <c r="D12" s="58"/>
      <c r="E12" s="58"/>
      <c r="F12" s="58"/>
      <c r="G12" s="58"/>
      <c r="H12" s="58"/>
      <c r="I12" s="58"/>
      <c r="J12" s="58"/>
      <c r="K12" s="58"/>
      <c r="L12" s="47"/>
      <c r="M12" s="47"/>
      <c r="N12" s="47"/>
      <c r="O12" s="38"/>
      <c r="P12" s="38"/>
      <c r="Q12" s="38"/>
      <c r="R12" s="38"/>
      <c r="S12" s="38"/>
      <c r="T12" s="38"/>
      <c r="U12" s="38"/>
      <c r="V12" s="38"/>
      <c r="W12" s="38"/>
      <c r="X12" s="38"/>
      <c r="Y12" s="38"/>
      <c r="Z12" s="38"/>
    </row>
    <row r="13" spans="1:26" ht="273.75" customHeight="1" x14ac:dyDescent="0.3">
      <c r="A13" s="38"/>
      <c r="B13" s="38"/>
      <c r="C13" s="53" t="s">
        <v>208</v>
      </c>
      <c r="D13" s="53"/>
      <c r="E13" s="53"/>
      <c r="F13" s="53"/>
      <c r="G13" s="53"/>
      <c r="H13" s="53"/>
      <c r="I13" s="53"/>
      <c r="J13" s="53"/>
      <c r="K13" s="53"/>
      <c r="L13" s="47"/>
      <c r="M13" s="47"/>
      <c r="N13" s="47"/>
      <c r="O13" s="38"/>
      <c r="P13" s="38"/>
      <c r="Q13" s="38"/>
      <c r="R13" s="38"/>
      <c r="S13" s="38"/>
      <c r="T13" s="38"/>
      <c r="U13" s="38"/>
      <c r="V13" s="38"/>
      <c r="W13" s="38"/>
      <c r="X13" s="38"/>
      <c r="Y13" s="38"/>
      <c r="Z13" s="38"/>
    </row>
    <row r="14" spans="1:26" ht="7.5" customHeight="1" x14ac:dyDescent="0.3">
      <c r="A14" s="38"/>
      <c r="B14" s="38"/>
      <c r="C14" s="38"/>
      <c r="D14" s="38"/>
      <c r="E14" s="38"/>
      <c r="F14" s="38"/>
      <c r="G14" s="38"/>
      <c r="H14" s="38"/>
      <c r="I14" s="38"/>
      <c r="J14" s="38"/>
      <c r="K14" s="38"/>
      <c r="L14" s="47"/>
      <c r="M14" s="47"/>
      <c r="N14" s="47"/>
      <c r="O14" s="38"/>
      <c r="P14" s="38"/>
      <c r="Q14" s="38"/>
      <c r="R14" s="38"/>
      <c r="S14" s="38"/>
      <c r="T14" s="38"/>
      <c r="U14" s="38"/>
      <c r="V14" s="38"/>
      <c r="W14" s="38"/>
      <c r="X14" s="38"/>
      <c r="Y14" s="38"/>
      <c r="Z14" s="38"/>
    </row>
    <row r="15" spans="1:26" ht="12.75" customHeight="1" x14ac:dyDescent="0.3">
      <c r="A15" s="38"/>
      <c r="B15" s="677" t="s">
        <v>111</v>
      </c>
      <c r="C15" s="233" t="s">
        <v>487</v>
      </c>
      <c r="D15" s="674" t="s">
        <v>8</v>
      </c>
      <c r="E15" s="674" t="s">
        <v>488</v>
      </c>
      <c r="F15" s="679" t="s">
        <v>489</v>
      </c>
      <c r="G15" s="680" t="s">
        <v>112</v>
      </c>
      <c r="H15" s="681"/>
      <c r="I15" s="682"/>
      <c r="J15" s="679" t="s">
        <v>490</v>
      </c>
      <c r="K15" s="686" t="s">
        <v>128</v>
      </c>
      <c r="L15" s="538"/>
      <c r="M15" s="538"/>
      <c r="N15" s="538"/>
      <c r="O15" s="38"/>
      <c r="P15" s="38"/>
      <c r="Q15" s="38"/>
      <c r="R15" s="38"/>
      <c r="S15" s="38"/>
      <c r="T15" s="38"/>
      <c r="U15" s="38"/>
      <c r="V15" s="38"/>
      <c r="W15" s="38"/>
      <c r="X15" s="38"/>
      <c r="Y15" s="38"/>
      <c r="Z15" s="38"/>
    </row>
    <row r="16" spans="1:26" ht="15" customHeight="1" x14ac:dyDescent="0.3">
      <c r="A16" s="38"/>
      <c r="B16" s="661"/>
      <c r="C16" s="234"/>
      <c r="D16" s="675"/>
      <c r="E16" s="675"/>
      <c r="F16" s="675"/>
      <c r="G16" s="683"/>
      <c r="H16" s="684"/>
      <c r="I16" s="685"/>
      <c r="J16" s="675"/>
      <c r="K16" s="687"/>
      <c r="L16" s="335"/>
      <c r="M16" s="335"/>
      <c r="N16" s="335"/>
      <c r="O16" s="38"/>
      <c r="P16" s="38"/>
      <c r="Q16" s="38"/>
      <c r="R16" s="38"/>
      <c r="S16" s="38"/>
      <c r="T16" s="38"/>
      <c r="U16" s="38"/>
      <c r="V16" s="38"/>
      <c r="W16" s="38"/>
      <c r="X16" s="38"/>
      <c r="Y16" s="38"/>
      <c r="Z16" s="38"/>
    </row>
    <row r="17" spans="1:26" ht="27.75" customHeight="1" x14ac:dyDescent="0.3">
      <c r="A17" s="38"/>
      <c r="B17" s="661"/>
      <c r="C17" s="234"/>
      <c r="D17" s="675"/>
      <c r="E17" s="675"/>
      <c r="F17" s="675"/>
      <c r="G17" s="689" t="s">
        <v>13</v>
      </c>
      <c r="H17" s="674" t="s">
        <v>15</v>
      </c>
      <c r="I17" s="674" t="s">
        <v>537</v>
      </c>
      <c r="J17" s="675"/>
      <c r="K17" s="687"/>
      <c r="L17" s="335"/>
      <c r="M17" s="335"/>
      <c r="N17" s="335"/>
      <c r="O17" s="38"/>
      <c r="P17" s="38"/>
      <c r="Q17" s="38"/>
      <c r="R17" s="38"/>
      <c r="S17" s="38"/>
      <c r="T17" s="38"/>
      <c r="U17" s="38"/>
      <c r="V17" s="38"/>
      <c r="W17" s="38"/>
      <c r="X17" s="38"/>
      <c r="Y17" s="38"/>
      <c r="Z17" s="38"/>
    </row>
    <row r="18" spans="1:26" ht="72" customHeight="1" x14ac:dyDescent="0.3">
      <c r="A18" s="38"/>
      <c r="B18" s="662"/>
      <c r="C18" s="234"/>
      <c r="D18" s="676"/>
      <c r="E18" s="678"/>
      <c r="F18" s="676"/>
      <c r="G18" s="676"/>
      <c r="H18" s="676"/>
      <c r="I18" s="676"/>
      <c r="J18" s="676"/>
      <c r="K18" s="688"/>
      <c r="L18" s="335"/>
      <c r="M18" s="335"/>
      <c r="N18" s="335"/>
      <c r="O18" s="38"/>
      <c r="P18" s="38"/>
      <c r="Q18" s="38"/>
      <c r="R18" s="38"/>
      <c r="S18" s="38"/>
      <c r="T18" s="38"/>
      <c r="U18" s="38"/>
      <c r="V18" s="38"/>
      <c r="W18" s="38"/>
      <c r="X18" s="38"/>
      <c r="Y18" s="38"/>
      <c r="Z18" s="38"/>
    </row>
    <row r="19" spans="1:26" ht="286.5" customHeight="1" x14ac:dyDescent="0.3">
      <c r="A19" s="38"/>
      <c r="B19" s="378" t="str">
        <f>+LEFT(C19,4)</f>
        <v>13.1</v>
      </c>
      <c r="C19" s="235" t="s">
        <v>209</v>
      </c>
      <c r="D19" s="614" t="s">
        <v>682</v>
      </c>
      <c r="E19" s="589" t="s">
        <v>683</v>
      </c>
      <c r="F19" s="690" t="s">
        <v>471</v>
      </c>
      <c r="G19" s="201">
        <v>1</v>
      </c>
      <c r="H19" s="202" t="s">
        <v>442</v>
      </c>
      <c r="I19" s="589" t="s">
        <v>684</v>
      </c>
      <c r="J19" s="571" t="s">
        <v>471</v>
      </c>
      <c r="K19" s="653"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73">
        <f>+IF(K19="",231,IF(K19="Deficiencia de control mayor (diseño y ejecución)",240,IF(K19="Deficiencia de control (diseño o ejecución)",260,IF(K19="Oportunidad de mejora",280,300))))</f>
        <v>300</v>
      </c>
      <c r="M19" s="497">
        <v>4.4569000000000001</v>
      </c>
      <c r="N19" s="497">
        <f>+L19+M19</f>
        <v>304.45690000000002</v>
      </c>
      <c r="O19" s="38"/>
      <c r="P19" s="38"/>
      <c r="Q19" s="38"/>
      <c r="R19" s="38"/>
      <c r="S19" s="38"/>
      <c r="T19" s="38"/>
      <c r="U19" s="38"/>
      <c r="V19" s="38"/>
      <c r="W19" s="38"/>
      <c r="X19" s="38"/>
      <c r="Y19" s="38"/>
      <c r="Z19" s="38"/>
    </row>
    <row r="20" spans="1:26" ht="32.25" hidden="1" customHeight="1" x14ac:dyDescent="0.3">
      <c r="A20" s="38"/>
      <c r="B20" s="379"/>
      <c r="C20" s="227"/>
      <c r="D20" s="615"/>
      <c r="E20" s="590"/>
      <c r="F20" s="691"/>
      <c r="G20" s="196">
        <v>2</v>
      </c>
      <c r="H20" s="196"/>
      <c r="I20" s="590"/>
      <c r="J20" s="651"/>
      <c r="K20" s="654"/>
      <c r="L20" s="374"/>
      <c r="M20" s="335"/>
      <c r="N20" s="335"/>
      <c r="O20" s="38"/>
      <c r="P20" s="38"/>
      <c r="Q20" s="38"/>
      <c r="R20" s="38"/>
      <c r="S20" s="38"/>
      <c r="T20" s="38"/>
      <c r="U20" s="38"/>
      <c r="V20" s="38"/>
      <c r="W20" s="38"/>
      <c r="X20" s="38"/>
      <c r="Y20" s="38"/>
      <c r="Z20" s="38"/>
    </row>
    <row r="21" spans="1:26" ht="22.5" customHeight="1" x14ac:dyDescent="0.3">
      <c r="A21" s="38"/>
      <c r="B21" s="379"/>
      <c r="C21" s="227"/>
      <c r="D21" s="615"/>
      <c r="E21" s="590"/>
      <c r="F21" s="691"/>
      <c r="G21" s="196">
        <v>3</v>
      </c>
      <c r="H21" s="196"/>
      <c r="I21" s="590"/>
      <c r="J21" s="651"/>
      <c r="K21" s="654"/>
      <c r="L21" s="374"/>
      <c r="M21" s="335"/>
      <c r="N21" s="335"/>
      <c r="O21" s="38"/>
      <c r="P21" s="38"/>
      <c r="Q21" s="38"/>
      <c r="R21" s="38"/>
      <c r="S21" s="38"/>
      <c r="T21" s="38"/>
      <c r="U21" s="38"/>
      <c r="V21" s="38"/>
      <c r="W21" s="38"/>
      <c r="X21" s="38"/>
      <c r="Y21" s="38"/>
      <c r="Z21" s="38"/>
    </row>
    <row r="22" spans="1:26" ht="78" customHeight="1" x14ac:dyDescent="0.3">
      <c r="A22" s="38"/>
      <c r="B22" s="379"/>
      <c r="C22" s="227"/>
      <c r="D22" s="615"/>
      <c r="E22" s="590"/>
      <c r="F22" s="691"/>
      <c r="G22" s="196">
        <v>4</v>
      </c>
      <c r="H22" s="196"/>
      <c r="I22" s="590"/>
      <c r="J22" s="651"/>
      <c r="K22" s="654"/>
      <c r="L22" s="374"/>
      <c r="M22" s="335"/>
      <c r="N22" s="335"/>
      <c r="O22" s="38"/>
      <c r="P22" s="38"/>
      <c r="Q22" s="38"/>
      <c r="R22" s="38"/>
      <c r="S22" s="38"/>
      <c r="T22" s="38"/>
      <c r="U22" s="38"/>
      <c r="V22" s="38"/>
      <c r="W22" s="38"/>
      <c r="X22" s="38"/>
      <c r="Y22" s="38"/>
      <c r="Z22" s="38"/>
    </row>
    <row r="23" spans="1:26" ht="32.25" customHeight="1" x14ac:dyDescent="0.3">
      <c r="A23" s="38"/>
      <c r="B23" s="379"/>
      <c r="C23" s="227"/>
      <c r="D23" s="615"/>
      <c r="E23" s="590"/>
      <c r="F23" s="691"/>
      <c r="G23" s="196">
        <v>5</v>
      </c>
      <c r="H23" s="196"/>
      <c r="I23" s="590"/>
      <c r="J23" s="651"/>
      <c r="K23" s="654"/>
      <c r="L23" s="374"/>
      <c r="M23" s="335"/>
      <c r="N23" s="335"/>
      <c r="O23" s="38"/>
      <c r="P23" s="38"/>
      <c r="Q23" s="38"/>
      <c r="R23" s="38"/>
      <c r="S23" s="38"/>
      <c r="T23" s="38"/>
      <c r="U23" s="38"/>
      <c r="V23" s="38"/>
      <c r="W23" s="38"/>
      <c r="X23" s="38"/>
      <c r="Y23" s="38"/>
      <c r="Z23" s="38"/>
    </row>
    <row r="24" spans="1:26" ht="32.25" customHeight="1" x14ac:dyDescent="0.3">
      <c r="A24" s="38"/>
      <c r="B24" s="379"/>
      <c r="C24" s="227"/>
      <c r="D24" s="615"/>
      <c r="E24" s="590"/>
      <c r="F24" s="691"/>
      <c r="G24" s="196">
        <v>6</v>
      </c>
      <c r="H24" s="196"/>
      <c r="I24" s="590"/>
      <c r="J24" s="651"/>
      <c r="K24" s="654"/>
      <c r="L24" s="374"/>
      <c r="M24" s="335"/>
      <c r="N24" s="335"/>
      <c r="O24" s="38"/>
      <c r="P24" s="38"/>
      <c r="Q24" s="38"/>
      <c r="R24" s="38"/>
      <c r="S24" s="38"/>
      <c r="T24" s="38"/>
      <c r="U24" s="38"/>
      <c r="V24" s="38"/>
      <c r="W24" s="38"/>
      <c r="X24" s="38"/>
      <c r="Y24" s="38"/>
      <c r="Z24" s="38"/>
    </row>
    <row r="25" spans="1:26" ht="32.25" customHeight="1" x14ac:dyDescent="0.3">
      <c r="A25" s="38"/>
      <c r="B25" s="379"/>
      <c r="C25" s="227"/>
      <c r="D25" s="615"/>
      <c r="E25" s="590"/>
      <c r="F25" s="691"/>
      <c r="G25" s="196">
        <v>7</v>
      </c>
      <c r="H25" s="196"/>
      <c r="I25" s="590"/>
      <c r="J25" s="651"/>
      <c r="K25" s="654"/>
      <c r="L25" s="374"/>
      <c r="M25" s="335"/>
      <c r="N25" s="335"/>
      <c r="O25" s="38"/>
      <c r="P25" s="38"/>
      <c r="Q25" s="38"/>
      <c r="R25" s="38"/>
      <c r="S25" s="38"/>
      <c r="T25" s="38"/>
      <c r="U25" s="38"/>
      <c r="V25" s="38"/>
      <c r="W25" s="38"/>
      <c r="X25" s="38"/>
      <c r="Y25" s="38"/>
      <c r="Z25" s="38"/>
    </row>
    <row r="26" spans="1:26" ht="99.75" customHeight="1" x14ac:dyDescent="0.3">
      <c r="A26" s="38"/>
      <c r="B26" s="380"/>
      <c r="C26" s="228"/>
      <c r="D26" s="616"/>
      <c r="E26" s="591"/>
      <c r="F26" s="692"/>
      <c r="G26" s="199">
        <v>8</v>
      </c>
      <c r="H26" s="199"/>
      <c r="I26" s="591"/>
      <c r="J26" s="652"/>
      <c r="K26" s="655"/>
      <c r="L26" s="375"/>
      <c r="M26" s="335"/>
      <c r="N26" s="335"/>
      <c r="O26" s="38"/>
      <c r="P26" s="38"/>
      <c r="Q26" s="38"/>
      <c r="R26" s="38"/>
      <c r="S26" s="38"/>
      <c r="T26" s="38"/>
      <c r="U26" s="38"/>
      <c r="V26" s="38"/>
      <c r="W26" s="38"/>
      <c r="X26" s="38"/>
      <c r="Y26" s="38"/>
      <c r="Z26" s="38"/>
    </row>
    <row r="27" spans="1:26" ht="84" customHeight="1" x14ac:dyDescent="0.3">
      <c r="A27" s="38"/>
      <c r="B27" s="378" t="str">
        <f>+LEFT(C27,4)</f>
        <v>13.2</v>
      </c>
      <c r="C27" s="236" t="s">
        <v>210</v>
      </c>
      <c r="D27" s="658" t="s">
        <v>685</v>
      </c>
      <c r="E27" s="589" t="s">
        <v>513</v>
      </c>
      <c r="F27" s="667">
        <v>3</v>
      </c>
      <c r="G27" s="203">
        <v>1</v>
      </c>
      <c r="H27" s="328" t="s">
        <v>527</v>
      </c>
      <c r="I27" s="648" t="s">
        <v>755</v>
      </c>
      <c r="J27" s="571">
        <v>3</v>
      </c>
      <c r="K27" s="653"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73">
        <f>+IF(K27="",231,IF(K27="Deficiencia de control mayor (diseño y ejecución)",240,IF(K27="Deficiencia de control (diseño o ejecución)",260,IF(K27="Oportunidad de mejora",280,300))))</f>
        <v>300</v>
      </c>
      <c r="M27" s="497">
        <v>4.5632000000000001</v>
      </c>
      <c r="N27" s="497">
        <f>+L27+M27</f>
        <v>304.56319999999999</v>
      </c>
      <c r="O27" s="38"/>
      <c r="P27" s="38"/>
      <c r="Q27" s="38"/>
      <c r="R27" s="38"/>
      <c r="S27" s="38"/>
      <c r="T27" s="38"/>
      <c r="U27" s="38"/>
      <c r="V27" s="38"/>
      <c r="W27" s="38"/>
      <c r="X27" s="38"/>
      <c r="Y27" s="38"/>
      <c r="Z27" s="38"/>
    </row>
    <row r="28" spans="1:26" ht="171.75" customHeight="1" x14ac:dyDescent="0.3">
      <c r="A28" s="38"/>
      <c r="B28" s="379"/>
      <c r="C28" s="227"/>
      <c r="D28" s="590"/>
      <c r="E28" s="590"/>
      <c r="F28" s="590"/>
      <c r="G28" s="204">
        <v>2</v>
      </c>
      <c r="H28" s="328" t="s">
        <v>528</v>
      </c>
      <c r="I28" s="649"/>
      <c r="J28" s="651"/>
      <c r="K28" s="654"/>
      <c r="L28" s="374"/>
      <c r="M28" s="335"/>
      <c r="N28" s="335"/>
      <c r="O28" s="38"/>
      <c r="P28" s="38"/>
      <c r="Q28" s="38"/>
      <c r="R28" s="38"/>
      <c r="S28" s="38"/>
      <c r="T28" s="38"/>
      <c r="U28" s="38"/>
      <c r="V28" s="38"/>
      <c r="W28" s="38"/>
      <c r="X28" s="38"/>
      <c r="Y28" s="38"/>
      <c r="Z28" s="38"/>
    </row>
    <row r="29" spans="1:26" ht="157.5" customHeight="1" x14ac:dyDescent="0.3">
      <c r="A29" s="38"/>
      <c r="B29" s="379"/>
      <c r="C29" s="227"/>
      <c r="D29" s="590"/>
      <c r="E29" s="590"/>
      <c r="F29" s="590"/>
      <c r="G29" s="204">
        <v>3</v>
      </c>
      <c r="H29" s="204"/>
      <c r="I29" s="650"/>
      <c r="J29" s="651"/>
      <c r="K29" s="654"/>
      <c r="L29" s="374"/>
      <c r="M29" s="335"/>
      <c r="N29" s="335"/>
      <c r="O29" s="38"/>
      <c r="P29" s="38"/>
      <c r="Q29" s="38"/>
      <c r="R29" s="38"/>
      <c r="S29" s="38"/>
      <c r="T29" s="38"/>
      <c r="U29" s="38"/>
      <c r="V29" s="38"/>
      <c r="W29" s="38"/>
      <c r="X29" s="38"/>
      <c r="Y29" s="38"/>
      <c r="Z29" s="38"/>
    </row>
    <row r="30" spans="1:26" ht="32.25" customHeight="1" x14ac:dyDescent="0.3">
      <c r="A30" s="38"/>
      <c r="B30" s="379"/>
      <c r="C30" s="227"/>
      <c r="D30" s="590"/>
      <c r="E30" s="590"/>
      <c r="F30" s="590"/>
      <c r="G30" s="204">
        <v>4</v>
      </c>
      <c r="H30" s="204"/>
      <c r="I30" s="237"/>
      <c r="J30" s="651"/>
      <c r="K30" s="654"/>
      <c r="L30" s="374"/>
      <c r="M30" s="335"/>
      <c r="N30" s="335"/>
      <c r="O30" s="38"/>
      <c r="P30" s="38"/>
      <c r="Q30" s="38"/>
      <c r="R30" s="38"/>
      <c r="S30" s="38"/>
      <c r="T30" s="38"/>
      <c r="U30" s="38"/>
      <c r="V30" s="38"/>
      <c r="W30" s="38"/>
      <c r="X30" s="38"/>
      <c r="Y30" s="38"/>
      <c r="Z30" s="38"/>
    </row>
    <row r="31" spans="1:26" ht="32.25" customHeight="1" x14ac:dyDescent="0.3">
      <c r="A31" s="38"/>
      <c r="B31" s="379"/>
      <c r="C31" s="227"/>
      <c r="D31" s="590"/>
      <c r="E31" s="590"/>
      <c r="F31" s="590"/>
      <c r="G31" s="204">
        <v>5</v>
      </c>
      <c r="H31" s="204"/>
      <c r="I31" s="237"/>
      <c r="J31" s="651"/>
      <c r="K31" s="654"/>
      <c r="L31" s="374"/>
      <c r="M31" s="335"/>
      <c r="N31" s="335"/>
      <c r="O31" s="38"/>
      <c r="P31" s="38"/>
      <c r="Q31" s="38"/>
      <c r="R31" s="38"/>
      <c r="S31" s="38"/>
      <c r="T31" s="38"/>
      <c r="U31" s="38"/>
      <c r="V31" s="38"/>
      <c r="W31" s="38"/>
      <c r="X31" s="38"/>
      <c r="Y31" s="38"/>
      <c r="Z31" s="38"/>
    </row>
    <row r="32" spans="1:26" ht="32.25" customHeight="1" x14ac:dyDescent="0.3">
      <c r="A32" s="38"/>
      <c r="B32" s="379"/>
      <c r="C32" s="227"/>
      <c r="D32" s="590"/>
      <c r="E32" s="590"/>
      <c r="F32" s="590"/>
      <c r="G32" s="204">
        <v>6</v>
      </c>
      <c r="H32" s="204"/>
      <c r="I32" s="237"/>
      <c r="J32" s="651"/>
      <c r="K32" s="654"/>
      <c r="L32" s="374"/>
      <c r="M32" s="335"/>
      <c r="N32" s="335"/>
      <c r="O32" s="38"/>
      <c r="P32" s="38"/>
      <c r="Q32" s="38"/>
      <c r="R32" s="38"/>
      <c r="S32" s="38"/>
      <c r="T32" s="38"/>
      <c r="U32" s="38"/>
      <c r="V32" s="38"/>
      <c r="W32" s="38"/>
      <c r="X32" s="38"/>
      <c r="Y32" s="38"/>
      <c r="Z32" s="38"/>
    </row>
    <row r="33" spans="1:26" ht="32.25" customHeight="1" x14ac:dyDescent="0.3">
      <c r="A33" s="38"/>
      <c r="B33" s="379"/>
      <c r="C33" s="227"/>
      <c r="D33" s="590"/>
      <c r="E33" s="590"/>
      <c r="F33" s="590"/>
      <c r="G33" s="204">
        <v>7</v>
      </c>
      <c r="H33" s="204"/>
      <c r="I33" s="237"/>
      <c r="J33" s="651"/>
      <c r="K33" s="654"/>
      <c r="L33" s="374"/>
      <c r="M33" s="335"/>
      <c r="N33" s="335"/>
      <c r="O33" s="38"/>
      <c r="P33" s="38"/>
      <c r="Q33" s="38"/>
      <c r="R33" s="38"/>
      <c r="S33" s="38"/>
      <c r="T33" s="38"/>
      <c r="U33" s="38"/>
      <c r="V33" s="38"/>
      <c r="W33" s="38"/>
      <c r="X33" s="38"/>
      <c r="Y33" s="38"/>
      <c r="Z33" s="38"/>
    </row>
    <row r="34" spans="1:26" ht="32.25" customHeight="1" x14ac:dyDescent="0.3">
      <c r="A34" s="38"/>
      <c r="B34" s="380"/>
      <c r="C34" s="228"/>
      <c r="D34" s="591"/>
      <c r="E34" s="591"/>
      <c r="F34" s="591"/>
      <c r="G34" s="205">
        <v>8</v>
      </c>
      <c r="H34" s="205"/>
      <c r="I34" s="238"/>
      <c r="J34" s="652"/>
      <c r="K34" s="655"/>
      <c r="L34" s="375"/>
      <c r="M34" s="335"/>
      <c r="N34" s="335"/>
      <c r="O34" s="38"/>
      <c r="P34" s="38"/>
      <c r="Q34" s="38"/>
      <c r="R34" s="38"/>
      <c r="S34" s="38"/>
      <c r="T34" s="38"/>
      <c r="U34" s="38"/>
      <c r="V34" s="38"/>
      <c r="W34" s="38"/>
      <c r="X34" s="38"/>
      <c r="Y34" s="38"/>
      <c r="Z34" s="38"/>
    </row>
    <row r="35" spans="1:26" ht="274.5" customHeight="1" x14ac:dyDescent="0.3">
      <c r="A35" s="38"/>
      <c r="B35" s="378" t="str">
        <f>+LEFT(C35,4)</f>
        <v>13.3</v>
      </c>
      <c r="C35" s="229" t="s">
        <v>211</v>
      </c>
      <c r="D35" s="658" t="s">
        <v>685</v>
      </c>
      <c r="E35" s="589" t="s">
        <v>686</v>
      </c>
      <c r="F35" s="667">
        <v>3</v>
      </c>
      <c r="G35" s="203">
        <v>1</v>
      </c>
      <c r="H35" s="239" t="s">
        <v>443</v>
      </c>
      <c r="I35" s="589" t="s">
        <v>687</v>
      </c>
      <c r="J35" s="571">
        <v>3</v>
      </c>
      <c r="K35" s="653"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373">
        <f>+IF(K35="",231,IF(K35="Deficiencia de control mayor (diseño y ejecución)",240,IF(K35="Deficiencia de control (diseño o ejecución)",260,IF(K35="Oportunidad de mejora",280,300))))</f>
        <v>300</v>
      </c>
      <c r="M35" s="497">
        <v>4.6321000000000003</v>
      </c>
      <c r="N35" s="497">
        <f>+L35+M35</f>
        <v>304.63209999999998</v>
      </c>
      <c r="O35" s="38"/>
      <c r="P35" s="38"/>
      <c r="Q35" s="38"/>
      <c r="R35" s="38"/>
      <c r="S35" s="38"/>
      <c r="T35" s="38"/>
      <c r="U35" s="38"/>
      <c r="V35" s="38"/>
      <c r="W35" s="38"/>
      <c r="X35" s="38"/>
      <c r="Y35" s="38"/>
      <c r="Z35" s="38"/>
    </row>
    <row r="36" spans="1:26" ht="32.25" customHeight="1" x14ac:dyDescent="0.3">
      <c r="A36" s="38"/>
      <c r="B36" s="379"/>
      <c r="C36" s="227"/>
      <c r="D36" s="590"/>
      <c r="E36" s="590"/>
      <c r="F36" s="590"/>
      <c r="G36" s="204">
        <v>2</v>
      </c>
      <c r="H36" s="204"/>
      <c r="I36" s="656"/>
      <c r="J36" s="651"/>
      <c r="K36" s="654"/>
      <c r="L36" s="374"/>
      <c r="M36" s="335"/>
      <c r="N36" s="335"/>
      <c r="O36" s="38"/>
      <c r="P36" s="38"/>
      <c r="Q36" s="38"/>
      <c r="R36" s="38"/>
      <c r="S36" s="38"/>
      <c r="T36" s="38"/>
      <c r="U36" s="38"/>
      <c r="V36" s="38"/>
      <c r="W36" s="38"/>
      <c r="X36" s="38"/>
      <c r="Y36" s="38"/>
      <c r="Z36" s="38"/>
    </row>
    <row r="37" spans="1:26" ht="32.25" customHeight="1" x14ac:dyDescent="0.3">
      <c r="A37" s="38"/>
      <c r="B37" s="379"/>
      <c r="C37" s="227"/>
      <c r="D37" s="590"/>
      <c r="E37" s="590"/>
      <c r="F37" s="590"/>
      <c r="G37" s="204">
        <v>3</v>
      </c>
      <c r="H37" s="204"/>
      <c r="I37" s="656"/>
      <c r="J37" s="651"/>
      <c r="K37" s="654"/>
      <c r="L37" s="374"/>
      <c r="M37" s="335"/>
      <c r="N37" s="335"/>
      <c r="O37" s="38"/>
      <c r="P37" s="38"/>
      <c r="Q37" s="38"/>
      <c r="R37" s="38"/>
      <c r="S37" s="38"/>
      <c r="T37" s="38"/>
      <c r="U37" s="38"/>
      <c r="V37" s="38"/>
      <c r="W37" s="38"/>
      <c r="X37" s="38"/>
      <c r="Y37" s="38"/>
      <c r="Z37" s="38"/>
    </row>
    <row r="38" spans="1:26" ht="32.25" customHeight="1" x14ac:dyDescent="0.3">
      <c r="A38" s="38"/>
      <c r="B38" s="379"/>
      <c r="C38" s="227"/>
      <c r="D38" s="590"/>
      <c r="E38" s="590"/>
      <c r="F38" s="590"/>
      <c r="G38" s="204">
        <v>4</v>
      </c>
      <c r="H38" s="204"/>
      <c r="I38" s="656"/>
      <c r="J38" s="651"/>
      <c r="K38" s="654"/>
      <c r="L38" s="374"/>
      <c r="M38" s="335"/>
      <c r="N38" s="335"/>
      <c r="O38" s="38"/>
      <c r="P38" s="38"/>
      <c r="Q38" s="38"/>
      <c r="R38" s="38"/>
      <c r="S38" s="38"/>
      <c r="T38" s="38"/>
      <c r="U38" s="38"/>
      <c r="V38" s="38"/>
      <c r="W38" s="38"/>
      <c r="X38" s="38"/>
      <c r="Y38" s="38"/>
      <c r="Z38" s="38"/>
    </row>
    <row r="39" spans="1:26" ht="32.25" customHeight="1" x14ac:dyDescent="0.3">
      <c r="A39" s="38"/>
      <c r="B39" s="379"/>
      <c r="C39" s="227"/>
      <c r="D39" s="590"/>
      <c r="E39" s="590"/>
      <c r="F39" s="590"/>
      <c r="G39" s="204">
        <v>5</v>
      </c>
      <c r="H39" s="204"/>
      <c r="I39" s="656"/>
      <c r="J39" s="651"/>
      <c r="K39" s="654"/>
      <c r="L39" s="374"/>
      <c r="M39" s="335"/>
      <c r="N39" s="335"/>
      <c r="O39" s="38"/>
      <c r="P39" s="38"/>
      <c r="Q39" s="38"/>
      <c r="R39" s="38"/>
      <c r="S39" s="38"/>
      <c r="T39" s="38"/>
      <c r="U39" s="38"/>
      <c r="V39" s="38"/>
      <c r="W39" s="38"/>
      <c r="X39" s="38"/>
      <c r="Y39" s="38"/>
      <c r="Z39" s="38"/>
    </row>
    <row r="40" spans="1:26" ht="32.25" customHeight="1" x14ac:dyDescent="0.3">
      <c r="A40" s="38"/>
      <c r="B40" s="379"/>
      <c r="C40" s="227"/>
      <c r="D40" s="590"/>
      <c r="E40" s="590"/>
      <c r="F40" s="590"/>
      <c r="G40" s="204">
        <v>6</v>
      </c>
      <c r="H40" s="204"/>
      <c r="I40" s="656"/>
      <c r="J40" s="651"/>
      <c r="K40" s="654"/>
      <c r="L40" s="374"/>
      <c r="M40" s="335"/>
      <c r="N40" s="335"/>
      <c r="O40" s="38"/>
      <c r="P40" s="38"/>
      <c r="Q40" s="38"/>
      <c r="R40" s="38"/>
      <c r="S40" s="38"/>
      <c r="T40" s="38"/>
      <c r="U40" s="38"/>
      <c r="V40" s="38"/>
      <c r="W40" s="38"/>
      <c r="X40" s="38"/>
      <c r="Y40" s="38"/>
      <c r="Z40" s="38"/>
    </row>
    <row r="41" spans="1:26" ht="32.25" customHeight="1" x14ac:dyDescent="0.3">
      <c r="A41" s="38"/>
      <c r="B41" s="379"/>
      <c r="C41" s="227"/>
      <c r="D41" s="590"/>
      <c r="E41" s="590"/>
      <c r="F41" s="590"/>
      <c r="G41" s="204">
        <v>7</v>
      </c>
      <c r="H41" s="204"/>
      <c r="I41" s="656"/>
      <c r="J41" s="651"/>
      <c r="K41" s="654"/>
      <c r="L41" s="374"/>
      <c r="M41" s="335"/>
      <c r="N41" s="335"/>
      <c r="O41" s="38"/>
      <c r="P41" s="38"/>
      <c r="Q41" s="38"/>
      <c r="R41" s="38"/>
      <c r="S41" s="38"/>
      <c r="T41" s="38"/>
      <c r="U41" s="38"/>
      <c r="V41" s="38"/>
      <c r="W41" s="38"/>
      <c r="X41" s="38"/>
      <c r="Y41" s="38"/>
      <c r="Z41" s="38"/>
    </row>
    <row r="42" spans="1:26" ht="32.25" customHeight="1" x14ac:dyDescent="0.3">
      <c r="A42" s="38"/>
      <c r="B42" s="380"/>
      <c r="C42" s="228"/>
      <c r="D42" s="591"/>
      <c r="E42" s="591"/>
      <c r="F42" s="591"/>
      <c r="G42" s="205">
        <v>8</v>
      </c>
      <c r="H42" s="205"/>
      <c r="I42" s="657"/>
      <c r="J42" s="652"/>
      <c r="K42" s="655"/>
      <c r="L42" s="375"/>
      <c r="M42" s="335"/>
      <c r="N42" s="335"/>
      <c r="O42" s="38"/>
      <c r="P42" s="38"/>
      <c r="Q42" s="38"/>
      <c r="R42" s="38"/>
      <c r="S42" s="38"/>
      <c r="T42" s="38"/>
      <c r="U42" s="38"/>
      <c r="V42" s="38"/>
      <c r="W42" s="38"/>
      <c r="X42" s="38"/>
      <c r="Y42" s="38"/>
      <c r="Z42" s="38"/>
    </row>
    <row r="43" spans="1:26" ht="294.75" customHeight="1" x14ac:dyDescent="0.3">
      <c r="A43" s="659"/>
      <c r="B43" s="378" t="str">
        <f>+LEFT(C43,4)</f>
        <v>13.4</v>
      </c>
      <c r="C43" s="229" t="s">
        <v>212</v>
      </c>
      <c r="D43" s="614" t="s">
        <v>685</v>
      </c>
      <c r="E43" s="589" t="s">
        <v>688</v>
      </c>
      <c r="F43" s="667">
        <v>3</v>
      </c>
      <c r="G43" s="203">
        <v>1</v>
      </c>
      <c r="H43" s="202" t="s">
        <v>444</v>
      </c>
      <c r="I43" s="589" t="s">
        <v>689</v>
      </c>
      <c r="J43" s="571">
        <v>3</v>
      </c>
      <c r="K43" s="653"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73">
        <f>+IF(K43="",231,IF(K43="Deficiencia de control mayor (diseño y ejecución)",240,IF(K43="Deficiencia de control (diseño o ejecución)",260,IF(K43="Oportunidad de mejora",280,300))))</f>
        <v>300</v>
      </c>
      <c r="M43" s="497">
        <v>4.7896000000000001</v>
      </c>
      <c r="N43" s="497">
        <f>+L43+M43</f>
        <v>304.78960000000001</v>
      </c>
      <c r="O43" s="38"/>
      <c r="P43" s="38"/>
      <c r="Q43" s="38"/>
      <c r="R43" s="38"/>
      <c r="S43" s="38"/>
      <c r="T43" s="38"/>
      <c r="U43" s="38"/>
      <c r="V43" s="38"/>
      <c r="W43" s="38"/>
      <c r="X43" s="38"/>
      <c r="Y43" s="38"/>
      <c r="Z43" s="38"/>
    </row>
    <row r="44" spans="1:26" ht="32.25" customHeight="1" x14ac:dyDescent="0.3">
      <c r="A44" s="335"/>
      <c r="B44" s="379"/>
      <c r="C44" s="227"/>
      <c r="D44" s="615"/>
      <c r="E44" s="590"/>
      <c r="F44" s="590"/>
      <c r="G44" s="204">
        <v>2</v>
      </c>
      <c r="H44" s="204"/>
      <c r="I44" s="590"/>
      <c r="J44" s="651"/>
      <c r="K44" s="654"/>
      <c r="L44" s="374"/>
      <c r="M44" s="335"/>
      <c r="N44" s="335"/>
      <c r="O44" s="38"/>
      <c r="P44" s="38"/>
      <c r="Q44" s="38"/>
      <c r="R44" s="38"/>
      <c r="S44" s="38"/>
      <c r="T44" s="38"/>
      <c r="U44" s="38"/>
      <c r="V44" s="38"/>
      <c r="W44" s="38"/>
      <c r="X44" s="38"/>
      <c r="Y44" s="38"/>
      <c r="Z44" s="38"/>
    </row>
    <row r="45" spans="1:26" ht="32.25" customHeight="1" x14ac:dyDescent="0.3">
      <c r="A45" s="38"/>
      <c r="B45" s="379"/>
      <c r="C45" s="227"/>
      <c r="D45" s="615"/>
      <c r="E45" s="590"/>
      <c r="F45" s="590"/>
      <c r="G45" s="204">
        <v>3</v>
      </c>
      <c r="H45" s="204"/>
      <c r="I45" s="590"/>
      <c r="J45" s="651"/>
      <c r="K45" s="654"/>
      <c r="L45" s="374"/>
      <c r="M45" s="335"/>
      <c r="N45" s="335"/>
      <c r="O45" s="38"/>
      <c r="P45" s="38"/>
      <c r="Q45" s="38"/>
      <c r="R45" s="38"/>
      <c r="S45" s="38"/>
      <c r="T45" s="38"/>
      <c r="U45" s="38"/>
      <c r="V45" s="38"/>
      <c r="W45" s="38"/>
      <c r="X45" s="38"/>
      <c r="Y45" s="38"/>
      <c r="Z45" s="38"/>
    </row>
    <row r="46" spans="1:26" ht="32.25" customHeight="1" x14ac:dyDescent="0.3">
      <c r="A46" s="38"/>
      <c r="B46" s="379"/>
      <c r="C46" s="227"/>
      <c r="D46" s="615"/>
      <c r="E46" s="590"/>
      <c r="F46" s="590"/>
      <c r="G46" s="204">
        <v>4</v>
      </c>
      <c r="H46" s="204"/>
      <c r="I46" s="590"/>
      <c r="J46" s="651"/>
      <c r="K46" s="654"/>
      <c r="L46" s="374"/>
      <c r="M46" s="335"/>
      <c r="N46" s="335"/>
      <c r="O46" s="38"/>
      <c r="P46" s="38"/>
      <c r="Q46" s="38"/>
      <c r="R46" s="38"/>
      <c r="S46" s="38"/>
      <c r="T46" s="38"/>
      <c r="U46" s="38"/>
      <c r="V46" s="38"/>
      <c r="W46" s="38"/>
      <c r="X46" s="38"/>
      <c r="Y46" s="38"/>
      <c r="Z46" s="38"/>
    </row>
    <row r="47" spans="1:26" ht="32.25" customHeight="1" x14ac:dyDescent="0.3">
      <c r="A47" s="38"/>
      <c r="B47" s="379"/>
      <c r="C47" s="227"/>
      <c r="D47" s="615"/>
      <c r="E47" s="590"/>
      <c r="F47" s="590"/>
      <c r="G47" s="204">
        <v>5</v>
      </c>
      <c r="H47" s="204"/>
      <c r="I47" s="590"/>
      <c r="J47" s="651"/>
      <c r="K47" s="654"/>
      <c r="L47" s="374"/>
      <c r="M47" s="335"/>
      <c r="N47" s="335"/>
      <c r="O47" s="38"/>
      <c r="P47" s="38"/>
      <c r="Q47" s="38"/>
      <c r="R47" s="38"/>
      <c r="S47" s="38"/>
      <c r="T47" s="38"/>
      <c r="U47" s="38"/>
      <c r="V47" s="38"/>
      <c r="W47" s="38"/>
      <c r="X47" s="38"/>
      <c r="Y47" s="38"/>
      <c r="Z47" s="38"/>
    </row>
    <row r="48" spans="1:26" ht="32.25" customHeight="1" x14ac:dyDescent="0.3">
      <c r="A48" s="38"/>
      <c r="B48" s="379"/>
      <c r="C48" s="227"/>
      <c r="D48" s="615"/>
      <c r="E48" s="590"/>
      <c r="F48" s="590"/>
      <c r="G48" s="204">
        <v>6</v>
      </c>
      <c r="H48" s="204"/>
      <c r="I48" s="590"/>
      <c r="J48" s="651"/>
      <c r="K48" s="654"/>
      <c r="L48" s="374"/>
      <c r="M48" s="335"/>
      <c r="N48" s="335"/>
      <c r="O48" s="38"/>
      <c r="P48" s="38"/>
      <c r="Q48" s="38"/>
      <c r="R48" s="38"/>
      <c r="S48" s="38"/>
      <c r="T48" s="38"/>
      <c r="U48" s="38"/>
      <c r="V48" s="38"/>
      <c r="W48" s="38"/>
      <c r="X48" s="38"/>
      <c r="Y48" s="38"/>
      <c r="Z48" s="38"/>
    </row>
    <row r="49" spans="1:26" ht="32.25" customHeight="1" x14ac:dyDescent="0.3">
      <c r="A49" s="38"/>
      <c r="B49" s="379"/>
      <c r="C49" s="227"/>
      <c r="D49" s="615"/>
      <c r="E49" s="590"/>
      <c r="F49" s="590"/>
      <c r="G49" s="204">
        <v>7</v>
      </c>
      <c r="H49" s="204"/>
      <c r="I49" s="590"/>
      <c r="J49" s="651"/>
      <c r="K49" s="654"/>
      <c r="L49" s="374"/>
      <c r="M49" s="335"/>
      <c r="N49" s="335"/>
      <c r="O49" s="38"/>
      <c r="P49" s="38"/>
      <c r="Q49" s="38"/>
      <c r="R49" s="38"/>
      <c r="S49" s="38"/>
      <c r="T49" s="38"/>
      <c r="U49" s="38"/>
      <c r="V49" s="38"/>
      <c r="W49" s="38"/>
      <c r="X49" s="38"/>
      <c r="Y49" s="38"/>
      <c r="Z49" s="38"/>
    </row>
    <row r="50" spans="1:26" ht="32.25" customHeight="1" x14ac:dyDescent="0.3">
      <c r="A50" s="38"/>
      <c r="B50" s="380"/>
      <c r="C50" s="228"/>
      <c r="D50" s="616"/>
      <c r="E50" s="591"/>
      <c r="F50" s="591"/>
      <c r="G50" s="205">
        <v>8</v>
      </c>
      <c r="H50" s="205"/>
      <c r="I50" s="591"/>
      <c r="J50" s="652"/>
      <c r="K50" s="655"/>
      <c r="L50" s="375"/>
      <c r="M50" s="335"/>
      <c r="N50" s="335"/>
      <c r="O50" s="38"/>
      <c r="P50" s="38"/>
      <c r="Q50" s="38"/>
      <c r="R50" s="38"/>
      <c r="S50" s="38"/>
      <c r="T50" s="38"/>
      <c r="U50" s="38"/>
      <c r="V50" s="38"/>
      <c r="W50" s="38"/>
      <c r="X50" s="38"/>
      <c r="Y50" s="38"/>
      <c r="Z50" s="38"/>
    </row>
    <row r="51" spans="1:26" ht="12.75" customHeight="1" x14ac:dyDescent="0.3">
      <c r="A51" s="38"/>
      <c r="B51" s="660"/>
      <c r="C51" s="240" t="s">
        <v>491</v>
      </c>
      <c r="D51" s="674" t="s">
        <v>8</v>
      </c>
      <c r="E51" s="674" t="s">
        <v>488</v>
      </c>
      <c r="F51" s="679" t="s">
        <v>489</v>
      </c>
      <c r="G51" s="680" t="s">
        <v>112</v>
      </c>
      <c r="H51" s="681"/>
      <c r="I51" s="682"/>
      <c r="J51" s="693" t="s">
        <v>492</v>
      </c>
      <c r="K51" s="696" t="s">
        <v>128</v>
      </c>
      <c r="L51" s="538"/>
      <c r="M51" s="538"/>
      <c r="N51" s="538"/>
      <c r="O51" s="38"/>
      <c r="P51" s="38"/>
      <c r="Q51" s="38"/>
      <c r="R51" s="38"/>
      <c r="S51" s="38"/>
      <c r="T51" s="38"/>
      <c r="U51" s="38"/>
      <c r="V51" s="38"/>
      <c r="W51" s="38"/>
      <c r="X51" s="38"/>
      <c r="Y51" s="38"/>
      <c r="Z51" s="38"/>
    </row>
    <row r="52" spans="1:26" ht="15" customHeight="1" x14ac:dyDescent="0.3">
      <c r="A52" s="38"/>
      <c r="B52" s="661"/>
      <c r="C52" s="234"/>
      <c r="D52" s="675"/>
      <c r="E52" s="675"/>
      <c r="F52" s="675"/>
      <c r="G52" s="683"/>
      <c r="H52" s="684"/>
      <c r="I52" s="685"/>
      <c r="J52" s="694"/>
      <c r="K52" s="697"/>
      <c r="L52" s="335"/>
      <c r="M52" s="335"/>
      <c r="N52" s="335"/>
      <c r="O52" s="38"/>
      <c r="P52" s="38"/>
      <c r="Q52" s="38"/>
      <c r="R52" s="38"/>
      <c r="S52" s="38"/>
      <c r="T52" s="38"/>
      <c r="U52" s="38"/>
      <c r="V52" s="38"/>
      <c r="W52" s="38"/>
      <c r="X52" s="38"/>
      <c r="Y52" s="38"/>
      <c r="Z52" s="38"/>
    </row>
    <row r="53" spans="1:26" ht="27.75" customHeight="1" x14ac:dyDescent="0.3">
      <c r="A53" s="38"/>
      <c r="B53" s="661"/>
      <c r="C53" s="234"/>
      <c r="D53" s="675"/>
      <c r="E53" s="675"/>
      <c r="F53" s="675"/>
      <c r="G53" s="689" t="s">
        <v>13</v>
      </c>
      <c r="H53" s="674" t="s">
        <v>15</v>
      </c>
      <c r="I53" s="674" t="s">
        <v>537</v>
      </c>
      <c r="J53" s="694"/>
      <c r="K53" s="697"/>
      <c r="L53" s="335"/>
      <c r="M53" s="335"/>
      <c r="N53" s="335"/>
      <c r="O53" s="38"/>
      <c r="P53" s="38"/>
      <c r="Q53" s="38"/>
      <c r="R53" s="38"/>
      <c r="S53" s="38"/>
      <c r="T53" s="38"/>
      <c r="U53" s="38"/>
      <c r="V53" s="38"/>
      <c r="W53" s="38"/>
      <c r="X53" s="38"/>
      <c r="Y53" s="38"/>
      <c r="Z53" s="38"/>
    </row>
    <row r="54" spans="1:26" ht="87.75" customHeight="1" x14ac:dyDescent="0.3">
      <c r="A54" s="38"/>
      <c r="B54" s="662"/>
      <c r="C54" s="234"/>
      <c r="D54" s="676"/>
      <c r="E54" s="678"/>
      <c r="F54" s="676"/>
      <c r="G54" s="676"/>
      <c r="H54" s="676"/>
      <c r="I54" s="676"/>
      <c r="J54" s="695"/>
      <c r="K54" s="698"/>
      <c r="L54" s="335"/>
      <c r="M54" s="335"/>
      <c r="N54" s="335"/>
      <c r="O54" s="38"/>
      <c r="P54" s="38"/>
      <c r="Q54" s="38"/>
      <c r="R54" s="38"/>
      <c r="S54" s="38"/>
      <c r="T54" s="38"/>
      <c r="U54" s="38"/>
      <c r="V54" s="38"/>
      <c r="W54" s="38"/>
      <c r="X54" s="38"/>
      <c r="Y54" s="38"/>
      <c r="Z54" s="38"/>
    </row>
    <row r="55" spans="1:26" ht="351.75" customHeight="1" x14ac:dyDescent="0.3">
      <c r="A55" s="38"/>
      <c r="B55" s="378" t="str">
        <f>+LEFT(C55,4)</f>
        <v>14.1</v>
      </c>
      <c r="C55" s="241" t="s">
        <v>213</v>
      </c>
      <c r="D55" s="658" t="s">
        <v>690</v>
      </c>
      <c r="E55" s="589" t="s">
        <v>756</v>
      </c>
      <c r="F55" s="667">
        <v>3</v>
      </c>
      <c r="G55" s="203">
        <v>1</v>
      </c>
      <c r="H55" s="202" t="s">
        <v>445</v>
      </c>
      <c r="I55" s="589" t="s">
        <v>470</v>
      </c>
      <c r="J55" s="571">
        <v>3</v>
      </c>
      <c r="K55" s="653"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73">
        <f>+IF(K55="",231,IF(K55="Deficiencia de control mayor (diseño y ejecución)",240,IF(K55="Deficiencia de control (diseño o ejecución)",260,IF(K55="Oportunidad de mejora",280,300))))</f>
        <v>300</v>
      </c>
      <c r="M55" s="497">
        <v>4.8964999999999996</v>
      </c>
      <c r="N55" s="497">
        <f>+L55+M55</f>
        <v>304.8965</v>
      </c>
      <c r="O55" s="38"/>
      <c r="P55" s="38"/>
      <c r="Q55" s="38"/>
      <c r="R55" s="38"/>
      <c r="S55" s="38"/>
      <c r="T55" s="38"/>
      <c r="U55" s="38"/>
      <c r="V55" s="38"/>
      <c r="W55" s="38"/>
      <c r="X55" s="38"/>
      <c r="Y55" s="38"/>
      <c r="Z55" s="38"/>
    </row>
    <row r="56" spans="1:26" ht="32.25" customHeight="1" x14ac:dyDescent="0.3">
      <c r="A56" s="38"/>
      <c r="B56" s="379"/>
      <c r="C56" s="242"/>
      <c r="D56" s="590"/>
      <c r="E56" s="590"/>
      <c r="F56" s="590"/>
      <c r="G56" s="204">
        <v>2</v>
      </c>
      <c r="H56" s="204"/>
      <c r="I56" s="590"/>
      <c r="J56" s="651"/>
      <c r="K56" s="654"/>
      <c r="L56" s="374"/>
      <c r="M56" s="335"/>
      <c r="N56" s="335"/>
      <c r="O56" s="38"/>
      <c r="P56" s="38"/>
      <c r="Q56" s="38"/>
      <c r="R56" s="38"/>
      <c r="S56" s="38"/>
      <c r="T56" s="38"/>
      <c r="U56" s="38"/>
      <c r="V56" s="38"/>
      <c r="W56" s="38"/>
      <c r="X56" s="38"/>
      <c r="Y56" s="38"/>
      <c r="Z56" s="38"/>
    </row>
    <row r="57" spans="1:26" ht="32.25" customHeight="1" x14ac:dyDescent="0.3">
      <c r="A57" s="38"/>
      <c r="B57" s="379"/>
      <c r="C57" s="242"/>
      <c r="D57" s="590"/>
      <c r="E57" s="590"/>
      <c r="F57" s="590"/>
      <c r="G57" s="204">
        <v>3</v>
      </c>
      <c r="H57" s="204"/>
      <c r="I57" s="590"/>
      <c r="J57" s="651"/>
      <c r="K57" s="654"/>
      <c r="L57" s="374"/>
      <c r="M57" s="335"/>
      <c r="N57" s="335"/>
      <c r="O57" s="38"/>
      <c r="P57" s="38"/>
      <c r="Q57" s="38"/>
      <c r="R57" s="38"/>
      <c r="S57" s="38"/>
      <c r="T57" s="38"/>
      <c r="U57" s="38"/>
      <c r="V57" s="38"/>
      <c r="W57" s="38"/>
      <c r="X57" s="38"/>
      <c r="Y57" s="38"/>
      <c r="Z57" s="38"/>
    </row>
    <row r="58" spans="1:26" ht="32.25" customHeight="1" x14ac:dyDescent="0.3">
      <c r="A58" s="38"/>
      <c r="B58" s="379"/>
      <c r="C58" s="242"/>
      <c r="D58" s="590"/>
      <c r="E58" s="590"/>
      <c r="F58" s="590"/>
      <c r="G58" s="204">
        <v>4</v>
      </c>
      <c r="H58" s="204"/>
      <c r="I58" s="590"/>
      <c r="J58" s="651"/>
      <c r="K58" s="654"/>
      <c r="L58" s="374"/>
      <c r="M58" s="335"/>
      <c r="N58" s="335"/>
      <c r="O58" s="38"/>
      <c r="P58" s="38"/>
      <c r="Q58" s="38"/>
      <c r="R58" s="38"/>
      <c r="S58" s="38"/>
      <c r="T58" s="38"/>
      <c r="U58" s="38"/>
      <c r="V58" s="38"/>
      <c r="W58" s="38"/>
      <c r="X58" s="38"/>
      <c r="Y58" s="38"/>
      <c r="Z58" s="38"/>
    </row>
    <row r="59" spans="1:26" ht="32.25" customHeight="1" x14ac:dyDescent="0.3">
      <c r="A59" s="38"/>
      <c r="B59" s="379"/>
      <c r="C59" s="242"/>
      <c r="D59" s="590"/>
      <c r="E59" s="590"/>
      <c r="F59" s="590"/>
      <c r="G59" s="204">
        <v>5</v>
      </c>
      <c r="H59" s="204"/>
      <c r="I59" s="590"/>
      <c r="J59" s="651"/>
      <c r="K59" s="654"/>
      <c r="L59" s="374"/>
      <c r="M59" s="335"/>
      <c r="N59" s="335"/>
      <c r="O59" s="38"/>
      <c r="P59" s="38"/>
      <c r="Q59" s="38"/>
      <c r="R59" s="38"/>
      <c r="S59" s="38"/>
      <c r="T59" s="38"/>
      <c r="U59" s="38"/>
      <c r="V59" s="38"/>
      <c r="W59" s="38"/>
      <c r="X59" s="38"/>
      <c r="Y59" s="38"/>
      <c r="Z59" s="38"/>
    </row>
    <row r="60" spans="1:26" ht="32.25" customHeight="1" x14ac:dyDescent="0.3">
      <c r="A60" s="38"/>
      <c r="B60" s="379"/>
      <c r="C60" s="242"/>
      <c r="D60" s="590"/>
      <c r="E60" s="590"/>
      <c r="F60" s="590"/>
      <c r="G60" s="204">
        <v>6</v>
      </c>
      <c r="H60" s="204"/>
      <c r="I60" s="590"/>
      <c r="J60" s="651"/>
      <c r="K60" s="654"/>
      <c r="L60" s="374"/>
      <c r="M60" s="335"/>
      <c r="N60" s="335"/>
      <c r="O60" s="38"/>
      <c r="P60" s="38"/>
      <c r="Q60" s="38"/>
      <c r="R60" s="38"/>
      <c r="S60" s="38"/>
      <c r="T60" s="38"/>
      <c r="U60" s="38"/>
      <c r="V60" s="38"/>
      <c r="W60" s="38"/>
      <c r="X60" s="38"/>
      <c r="Y60" s="38"/>
      <c r="Z60" s="38"/>
    </row>
    <row r="61" spans="1:26" ht="32.25" customHeight="1" x14ac:dyDescent="0.3">
      <c r="A61" s="38"/>
      <c r="B61" s="379"/>
      <c r="C61" s="242"/>
      <c r="D61" s="590"/>
      <c r="E61" s="590"/>
      <c r="F61" s="590"/>
      <c r="G61" s="204">
        <v>7</v>
      </c>
      <c r="H61" s="204"/>
      <c r="I61" s="590"/>
      <c r="J61" s="651"/>
      <c r="K61" s="654"/>
      <c r="L61" s="374"/>
      <c r="M61" s="335"/>
      <c r="N61" s="335"/>
      <c r="O61" s="38"/>
      <c r="P61" s="38"/>
      <c r="Q61" s="38"/>
      <c r="R61" s="38"/>
      <c r="S61" s="38"/>
      <c r="T61" s="38"/>
      <c r="U61" s="38"/>
      <c r="V61" s="38"/>
      <c r="W61" s="38"/>
      <c r="X61" s="38"/>
      <c r="Y61" s="38"/>
      <c r="Z61" s="38"/>
    </row>
    <row r="62" spans="1:26" ht="32.25" customHeight="1" x14ac:dyDescent="0.3">
      <c r="A62" s="38"/>
      <c r="B62" s="380"/>
      <c r="C62" s="243"/>
      <c r="D62" s="591"/>
      <c r="E62" s="591"/>
      <c r="F62" s="591"/>
      <c r="G62" s="205">
        <v>8</v>
      </c>
      <c r="H62" s="205"/>
      <c r="I62" s="591"/>
      <c r="J62" s="652"/>
      <c r="K62" s="655"/>
      <c r="L62" s="375"/>
      <c r="M62" s="335"/>
      <c r="N62" s="335"/>
      <c r="O62" s="38"/>
      <c r="P62" s="38"/>
      <c r="Q62" s="38"/>
      <c r="R62" s="38"/>
      <c r="S62" s="38"/>
      <c r="T62" s="38"/>
      <c r="U62" s="38"/>
      <c r="V62" s="38"/>
      <c r="W62" s="38"/>
      <c r="X62" s="38"/>
      <c r="Y62" s="38"/>
      <c r="Z62" s="38"/>
    </row>
    <row r="63" spans="1:26" ht="309" customHeight="1" x14ac:dyDescent="0.3">
      <c r="A63" s="38"/>
      <c r="B63" s="378" t="str">
        <f>+LEFT(C63,4)</f>
        <v>14.2</v>
      </c>
      <c r="C63" s="244" t="s">
        <v>214</v>
      </c>
      <c r="D63" s="658" t="s">
        <v>690</v>
      </c>
      <c r="E63" s="329" t="s">
        <v>531</v>
      </c>
      <c r="F63" s="667">
        <v>3</v>
      </c>
      <c r="G63" s="203">
        <v>1</v>
      </c>
      <c r="H63" s="202" t="s">
        <v>215</v>
      </c>
      <c r="I63" s="589" t="s">
        <v>532</v>
      </c>
      <c r="J63" s="571">
        <v>3</v>
      </c>
      <c r="K63" s="653"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73">
        <f>+IF(K63="",231,IF(K63="Deficiencia de control mayor (diseño y ejecución)",240,IF(K63="Deficiencia de control (diseño o ejecución)",260,IF(K63="Oportunidad de mejora",280,300))))</f>
        <v>300</v>
      </c>
      <c r="M63" s="497">
        <v>4.9854000000000003</v>
      </c>
      <c r="N63" s="497">
        <f>+L63+M63</f>
        <v>304.98540000000003</v>
      </c>
      <c r="O63" s="38"/>
      <c r="P63" s="38"/>
      <c r="Q63" s="38"/>
      <c r="R63" s="38"/>
      <c r="S63" s="38"/>
      <c r="T63" s="38"/>
      <c r="U63" s="38"/>
      <c r="V63" s="38"/>
      <c r="W63" s="38"/>
      <c r="X63" s="38"/>
      <c r="Y63" s="38"/>
      <c r="Z63" s="38"/>
    </row>
    <row r="64" spans="1:26" ht="32.25" customHeight="1" x14ac:dyDescent="0.3">
      <c r="A64" s="38"/>
      <c r="B64" s="379"/>
      <c r="C64" s="242"/>
      <c r="D64" s="590"/>
      <c r="E64" s="245"/>
      <c r="F64" s="590"/>
      <c r="G64" s="204">
        <v>2</v>
      </c>
      <c r="H64" s="204"/>
      <c r="I64" s="590"/>
      <c r="J64" s="651"/>
      <c r="K64" s="654"/>
      <c r="L64" s="374"/>
      <c r="M64" s="335"/>
      <c r="N64" s="335"/>
      <c r="O64" s="38"/>
      <c r="P64" s="38"/>
      <c r="Q64" s="38"/>
      <c r="R64" s="38"/>
      <c r="S64" s="38"/>
      <c r="T64" s="38"/>
      <c r="U64" s="38"/>
      <c r="V64" s="38"/>
      <c r="W64" s="38"/>
      <c r="X64" s="38"/>
      <c r="Y64" s="38"/>
      <c r="Z64" s="38"/>
    </row>
    <row r="65" spans="1:26" ht="32.25" customHeight="1" x14ac:dyDescent="0.3">
      <c r="A65" s="38"/>
      <c r="B65" s="379"/>
      <c r="C65" s="242"/>
      <c r="D65" s="590"/>
      <c r="E65" s="245"/>
      <c r="F65" s="590"/>
      <c r="G65" s="204">
        <v>3</v>
      </c>
      <c r="H65" s="204"/>
      <c r="I65" s="590"/>
      <c r="J65" s="651"/>
      <c r="K65" s="654"/>
      <c r="L65" s="374"/>
      <c r="M65" s="335"/>
      <c r="N65" s="335"/>
      <c r="O65" s="38"/>
      <c r="P65" s="38"/>
      <c r="Q65" s="38"/>
      <c r="R65" s="38"/>
      <c r="S65" s="38"/>
      <c r="T65" s="38"/>
      <c r="U65" s="38"/>
      <c r="V65" s="38"/>
      <c r="W65" s="38"/>
      <c r="X65" s="38"/>
      <c r="Y65" s="38"/>
      <c r="Z65" s="38"/>
    </row>
    <row r="66" spans="1:26" ht="32.25" customHeight="1" x14ac:dyDescent="0.3">
      <c r="A66" s="38"/>
      <c r="B66" s="379"/>
      <c r="C66" s="242"/>
      <c r="D66" s="590"/>
      <c r="E66" s="245"/>
      <c r="F66" s="590"/>
      <c r="G66" s="204">
        <v>4</v>
      </c>
      <c r="H66" s="204"/>
      <c r="I66" s="590"/>
      <c r="J66" s="651"/>
      <c r="K66" s="654"/>
      <c r="L66" s="374"/>
      <c r="M66" s="335"/>
      <c r="N66" s="335"/>
      <c r="O66" s="38"/>
      <c r="P66" s="38"/>
      <c r="Q66" s="38"/>
      <c r="R66" s="38"/>
      <c r="S66" s="38"/>
      <c r="T66" s="38"/>
      <c r="U66" s="38"/>
      <c r="V66" s="38"/>
      <c r="W66" s="38"/>
      <c r="X66" s="38"/>
      <c r="Y66" s="38"/>
      <c r="Z66" s="38"/>
    </row>
    <row r="67" spans="1:26" ht="32.25" customHeight="1" x14ac:dyDescent="0.3">
      <c r="A67" s="38"/>
      <c r="B67" s="379"/>
      <c r="C67" s="242"/>
      <c r="D67" s="590"/>
      <c r="E67" s="245"/>
      <c r="F67" s="590"/>
      <c r="G67" s="204">
        <v>5</v>
      </c>
      <c r="H67" s="204"/>
      <c r="I67" s="590"/>
      <c r="J67" s="651"/>
      <c r="K67" s="654"/>
      <c r="L67" s="374"/>
      <c r="M67" s="335"/>
      <c r="N67" s="335"/>
      <c r="O67" s="38"/>
      <c r="P67" s="38"/>
      <c r="Q67" s="38"/>
      <c r="R67" s="38"/>
      <c r="S67" s="38"/>
      <c r="T67" s="38"/>
      <c r="U67" s="38"/>
      <c r="V67" s="38"/>
      <c r="W67" s="38"/>
      <c r="X67" s="38"/>
      <c r="Y67" s="38"/>
      <c r="Z67" s="38"/>
    </row>
    <row r="68" spans="1:26" ht="32.25" customHeight="1" x14ac:dyDescent="0.3">
      <c r="A68" s="38"/>
      <c r="B68" s="379"/>
      <c r="C68" s="242"/>
      <c r="D68" s="590"/>
      <c r="E68" s="245"/>
      <c r="F68" s="590"/>
      <c r="G68" s="204">
        <v>6</v>
      </c>
      <c r="H68" s="204"/>
      <c r="I68" s="590"/>
      <c r="J68" s="651"/>
      <c r="K68" s="654"/>
      <c r="L68" s="374"/>
      <c r="M68" s="335"/>
      <c r="N68" s="335"/>
      <c r="O68" s="38"/>
      <c r="P68" s="38"/>
      <c r="Q68" s="38"/>
      <c r="R68" s="38"/>
      <c r="S68" s="38"/>
      <c r="T68" s="38"/>
      <c r="U68" s="38"/>
      <c r="V68" s="38"/>
      <c r="W68" s="38"/>
      <c r="X68" s="38"/>
      <c r="Y68" s="38"/>
      <c r="Z68" s="38"/>
    </row>
    <row r="69" spans="1:26" ht="32.25" customHeight="1" x14ac:dyDescent="0.3">
      <c r="A69" s="38"/>
      <c r="B69" s="379"/>
      <c r="C69" s="242"/>
      <c r="D69" s="590"/>
      <c r="E69" s="245"/>
      <c r="F69" s="590"/>
      <c r="G69" s="204">
        <v>7</v>
      </c>
      <c r="H69" s="204"/>
      <c r="I69" s="590"/>
      <c r="J69" s="651"/>
      <c r="K69" s="654"/>
      <c r="L69" s="374"/>
      <c r="M69" s="335"/>
      <c r="N69" s="335"/>
      <c r="O69" s="38"/>
      <c r="P69" s="38"/>
      <c r="Q69" s="38"/>
      <c r="R69" s="38"/>
      <c r="S69" s="38"/>
      <c r="T69" s="38"/>
      <c r="U69" s="38"/>
      <c r="V69" s="38"/>
      <c r="W69" s="38"/>
      <c r="X69" s="38"/>
      <c r="Y69" s="38"/>
      <c r="Z69" s="38"/>
    </row>
    <row r="70" spans="1:26" ht="32.25" customHeight="1" x14ac:dyDescent="0.3">
      <c r="A70" s="38"/>
      <c r="B70" s="380"/>
      <c r="C70" s="243"/>
      <c r="D70" s="591"/>
      <c r="E70" s="246"/>
      <c r="F70" s="591"/>
      <c r="G70" s="205">
        <v>8</v>
      </c>
      <c r="H70" s="205"/>
      <c r="I70" s="591"/>
      <c r="J70" s="652"/>
      <c r="K70" s="655"/>
      <c r="L70" s="375"/>
      <c r="M70" s="335"/>
      <c r="N70" s="335"/>
      <c r="O70" s="38"/>
      <c r="P70" s="38"/>
      <c r="Q70" s="38"/>
      <c r="R70" s="38"/>
      <c r="S70" s="38"/>
      <c r="T70" s="38"/>
      <c r="U70" s="38"/>
      <c r="V70" s="38"/>
      <c r="W70" s="38"/>
      <c r="X70" s="38"/>
      <c r="Y70" s="38"/>
      <c r="Z70" s="38"/>
    </row>
    <row r="71" spans="1:26" ht="384.75" customHeight="1" x14ac:dyDescent="0.3">
      <c r="A71" s="38"/>
      <c r="B71" s="378" t="str">
        <f>+LEFT(C71,4)</f>
        <v>14.3</v>
      </c>
      <c r="C71" s="244" t="s">
        <v>216</v>
      </c>
      <c r="D71" s="614" t="s">
        <v>690</v>
      </c>
      <c r="E71" s="589" t="s">
        <v>691</v>
      </c>
      <c r="F71" s="667">
        <v>3</v>
      </c>
      <c r="G71" s="203">
        <v>1</v>
      </c>
      <c r="H71" s="202" t="s">
        <v>692</v>
      </c>
      <c r="I71" s="589" t="s">
        <v>217</v>
      </c>
      <c r="J71" s="571">
        <v>3</v>
      </c>
      <c r="K71" s="65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73">
        <f>+IF(K71="",231,IF(K71="Deficiencia de control mayor (diseño y ejecución)",240,IF(K71="Deficiencia de control (diseño o ejecución)",260,IF(K71="Oportunidad de mejora",280,300))))</f>
        <v>300</v>
      </c>
      <c r="M71" s="497">
        <v>5.0122999999999998</v>
      </c>
      <c r="N71" s="497">
        <f>+L71+M71</f>
        <v>305.01229999999998</v>
      </c>
      <c r="O71" s="38"/>
      <c r="P71" s="38"/>
      <c r="Q71" s="38"/>
      <c r="R71" s="38"/>
      <c r="S71" s="38"/>
      <c r="T71" s="38"/>
      <c r="U71" s="38"/>
      <c r="V71" s="38"/>
      <c r="W71" s="38"/>
      <c r="X71" s="38"/>
      <c r="Y71" s="38"/>
      <c r="Z71" s="38"/>
    </row>
    <row r="72" spans="1:26" ht="32.25" customHeight="1" x14ac:dyDescent="0.3">
      <c r="A72" s="38"/>
      <c r="B72" s="379"/>
      <c r="C72" s="247"/>
      <c r="D72" s="615"/>
      <c r="E72" s="590"/>
      <c r="F72" s="590"/>
      <c r="G72" s="204">
        <v>2</v>
      </c>
      <c r="H72" s="204"/>
      <c r="I72" s="590"/>
      <c r="J72" s="651"/>
      <c r="K72" s="654"/>
      <c r="L72" s="374"/>
      <c r="M72" s="335"/>
      <c r="N72" s="335"/>
      <c r="O72" s="38"/>
      <c r="P72" s="38"/>
      <c r="Q72" s="38"/>
      <c r="R72" s="38"/>
      <c r="S72" s="38"/>
      <c r="T72" s="38"/>
      <c r="U72" s="38"/>
      <c r="V72" s="38"/>
      <c r="W72" s="38"/>
      <c r="X72" s="38"/>
      <c r="Y72" s="38"/>
      <c r="Z72" s="38"/>
    </row>
    <row r="73" spans="1:26" ht="32.25" customHeight="1" x14ac:dyDescent="0.3">
      <c r="A73" s="38"/>
      <c r="B73" s="379"/>
      <c r="C73" s="242"/>
      <c r="D73" s="615"/>
      <c r="E73" s="590"/>
      <c r="F73" s="590"/>
      <c r="G73" s="204">
        <v>3</v>
      </c>
      <c r="H73" s="204"/>
      <c r="I73" s="590"/>
      <c r="J73" s="651"/>
      <c r="K73" s="654"/>
      <c r="L73" s="374"/>
      <c r="M73" s="335"/>
      <c r="N73" s="335"/>
      <c r="O73" s="38"/>
      <c r="P73" s="38"/>
      <c r="Q73" s="38"/>
      <c r="R73" s="38"/>
      <c r="S73" s="38"/>
      <c r="T73" s="38"/>
      <c r="U73" s="38"/>
      <c r="V73" s="38"/>
      <c r="W73" s="38"/>
      <c r="X73" s="38"/>
      <c r="Y73" s="38"/>
      <c r="Z73" s="38"/>
    </row>
    <row r="74" spans="1:26" ht="32.25" customHeight="1" x14ac:dyDescent="0.3">
      <c r="A74" s="38"/>
      <c r="B74" s="379"/>
      <c r="C74" s="242"/>
      <c r="D74" s="615"/>
      <c r="E74" s="590"/>
      <c r="F74" s="590"/>
      <c r="G74" s="204">
        <v>4</v>
      </c>
      <c r="H74" s="204"/>
      <c r="I74" s="590"/>
      <c r="J74" s="651"/>
      <c r="K74" s="654"/>
      <c r="L74" s="374"/>
      <c r="M74" s="335"/>
      <c r="N74" s="335"/>
      <c r="O74" s="38"/>
      <c r="P74" s="38"/>
      <c r="Q74" s="38"/>
      <c r="R74" s="38"/>
      <c r="S74" s="38"/>
      <c r="T74" s="38"/>
      <c r="U74" s="38"/>
      <c r="V74" s="38"/>
      <c r="W74" s="38"/>
      <c r="X74" s="38"/>
      <c r="Y74" s="38"/>
      <c r="Z74" s="38"/>
    </row>
    <row r="75" spans="1:26" ht="32.25" customHeight="1" x14ac:dyDescent="0.3">
      <c r="A75" s="38"/>
      <c r="B75" s="379"/>
      <c r="C75" s="242"/>
      <c r="D75" s="615"/>
      <c r="E75" s="590"/>
      <c r="F75" s="590"/>
      <c r="G75" s="204">
        <v>5</v>
      </c>
      <c r="H75" s="204"/>
      <c r="I75" s="590"/>
      <c r="J75" s="651"/>
      <c r="K75" s="654"/>
      <c r="L75" s="374"/>
      <c r="M75" s="335"/>
      <c r="N75" s="335"/>
      <c r="O75" s="38"/>
      <c r="P75" s="38"/>
      <c r="Q75" s="38"/>
      <c r="R75" s="38"/>
      <c r="S75" s="38"/>
      <c r="T75" s="38"/>
      <c r="U75" s="38"/>
      <c r="V75" s="38"/>
      <c r="W75" s="38"/>
      <c r="X75" s="38"/>
      <c r="Y75" s="38"/>
      <c r="Z75" s="38"/>
    </row>
    <row r="76" spans="1:26" ht="32.25" customHeight="1" x14ac:dyDescent="0.3">
      <c r="A76" s="38"/>
      <c r="B76" s="379"/>
      <c r="C76" s="242"/>
      <c r="D76" s="615"/>
      <c r="E76" s="590"/>
      <c r="F76" s="590"/>
      <c r="G76" s="204">
        <v>6</v>
      </c>
      <c r="H76" s="204"/>
      <c r="I76" s="590"/>
      <c r="J76" s="651"/>
      <c r="K76" s="654"/>
      <c r="L76" s="374"/>
      <c r="M76" s="335"/>
      <c r="N76" s="335"/>
      <c r="O76" s="38"/>
      <c r="P76" s="38"/>
      <c r="Q76" s="38"/>
      <c r="R76" s="38"/>
      <c r="S76" s="38"/>
      <c r="T76" s="38"/>
      <c r="U76" s="38"/>
      <c r="V76" s="38"/>
      <c r="W76" s="38"/>
      <c r="X76" s="38"/>
      <c r="Y76" s="38"/>
      <c r="Z76" s="38"/>
    </row>
    <row r="77" spans="1:26" ht="32.25" customHeight="1" x14ac:dyDescent="0.3">
      <c r="A77" s="38"/>
      <c r="B77" s="379"/>
      <c r="C77" s="242"/>
      <c r="D77" s="615"/>
      <c r="E77" s="590"/>
      <c r="F77" s="590"/>
      <c r="G77" s="204">
        <v>7</v>
      </c>
      <c r="H77" s="204"/>
      <c r="I77" s="590"/>
      <c r="J77" s="651"/>
      <c r="K77" s="654"/>
      <c r="L77" s="374"/>
      <c r="M77" s="335"/>
      <c r="N77" s="335"/>
      <c r="O77" s="38"/>
      <c r="P77" s="38"/>
      <c r="Q77" s="38"/>
      <c r="R77" s="38"/>
      <c r="S77" s="38"/>
      <c r="T77" s="38"/>
      <c r="U77" s="38"/>
      <c r="V77" s="38"/>
      <c r="W77" s="38"/>
      <c r="X77" s="38"/>
      <c r="Y77" s="38"/>
      <c r="Z77" s="38"/>
    </row>
    <row r="78" spans="1:26" ht="32.25" customHeight="1" x14ac:dyDescent="0.3">
      <c r="A78" s="38"/>
      <c r="B78" s="380"/>
      <c r="C78" s="243"/>
      <c r="D78" s="616"/>
      <c r="E78" s="591"/>
      <c r="F78" s="591"/>
      <c r="G78" s="205">
        <v>8</v>
      </c>
      <c r="H78" s="205"/>
      <c r="I78" s="591"/>
      <c r="J78" s="652"/>
      <c r="K78" s="655"/>
      <c r="L78" s="375"/>
      <c r="M78" s="335"/>
      <c r="N78" s="335"/>
      <c r="O78" s="38"/>
      <c r="P78" s="38"/>
      <c r="Q78" s="38"/>
      <c r="R78" s="38"/>
      <c r="S78" s="38"/>
      <c r="T78" s="38"/>
      <c r="U78" s="38"/>
      <c r="V78" s="38"/>
      <c r="W78" s="38"/>
      <c r="X78" s="38"/>
      <c r="Y78" s="38"/>
      <c r="Z78" s="38"/>
    </row>
    <row r="79" spans="1:26" ht="399" customHeight="1" x14ac:dyDescent="0.3">
      <c r="A79" s="38"/>
      <c r="B79" s="378" t="str">
        <f>+LEFT(C79,4)</f>
        <v>14.4</v>
      </c>
      <c r="C79" s="248" t="s">
        <v>218</v>
      </c>
      <c r="D79" s="614" t="s">
        <v>690</v>
      </c>
      <c r="E79" s="668" t="s">
        <v>693</v>
      </c>
      <c r="F79" s="667">
        <v>3</v>
      </c>
      <c r="G79" s="203">
        <v>1</v>
      </c>
      <c r="H79" s="202" t="s">
        <v>694</v>
      </c>
      <c r="I79" s="589" t="s">
        <v>757</v>
      </c>
      <c r="J79" s="571">
        <v>3</v>
      </c>
      <c r="K79" s="653"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73">
        <f>+IF(K79="",231,IF(K79="Deficiencia de control mayor (diseño y ejecución)",240,IF(K79="Deficiencia de control (diseño o ejecución)",260,IF(K79="Oportunidad de mejora",280,300))))</f>
        <v>300</v>
      </c>
      <c r="M79" s="497">
        <v>5.1235999999999997</v>
      </c>
      <c r="N79" s="497">
        <f>+L79+M79</f>
        <v>305.12360000000001</v>
      </c>
      <c r="O79" s="38"/>
      <c r="P79" s="38"/>
      <c r="Q79" s="38"/>
      <c r="R79" s="38"/>
      <c r="S79" s="38"/>
      <c r="T79" s="38"/>
      <c r="U79" s="38"/>
      <c r="V79" s="38"/>
      <c r="W79" s="38"/>
      <c r="X79" s="38"/>
      <c r="Y79" s="38"/>
      <c r="Z79" s="38"/>
    </row>
    <row r="80" spans="1:26" ht="31.5" customHeight="1" x14ac:dyDescent="0.3">
      <c r="A80" s="38"/>
      <c r="B80" s="379"/>
      <c r="C80" s="242"/>
      <c r="D80" s="615"/>
      <c r="E80" s="669"/>
      <c r="F80" s="590"/>
      <c r="G80" s="204">
        <v>2</v>
      </c>
      <c r="H80" s="204"/>
      <c r="I80" s="590"/>
      <c r="J80" s="651"/>
      <c r="K80" s="654"/>
      <c r="L80" s="374"/>
      <c r="M80" s="335"/>
      <c r="N80" s="335"/>
      <c r="O80" s="38"/>
      <c r="P80" s="38"/>
      <c r="Q80" s="38"/>
      <c r="R80" s="38"/>
      <c r="S80" s="38"/>
      <c r="T80" s="38"/>
      <c r="U80" s="38"/>
      <c r="V80" s="38"/>
      <c r="W80" s="38"/>
      <c r="X80" s="38"/>
      <c r="Y80" s="38"/>
      <c r="Z80" s="38"/>
    </row>
    <row r="81" spans="1:26" ht="21" customHeight="1" x14ac:dyDescent="0.3">
      <c r="A81" s="38"/>
      <c r="B81" s="379"/>
      <c r="C81" s="242"/>
      <c r="D81" s="615"/>
      <c r="E81" s="669"/>
      <c r="F81" s="590"/>
      <c r="G81" s="204">
        <v>3</v>
      </c>
      <c r="H81" s="204"/>
      <c r="I81" s="590"/>
      <c r="J81" s="651"/>
      <c r="K81" s="654"/>
      <c r="L81" s="374"/>
      <c r="M81" s="335"/>
      <c r="N81" s="335"/>
      <c r="O81" s="38"/>
      <c r="P81" s="38"/>
      <c r="Q81" s="38"/>
      <c r="R81" s="38"/>
      <c r="S81" s="38"/>
      <c r="T81" s="38"/>
      <c r="U81" s="38"/>
      <c r="V81" s="38"/>
      <c r="W81" s="38"/>
      <c r="X81" s="38"/>
      <c r="Y81" s="38"/>
      <c r="Z81" s="38"/>
    </row>
    <row r="82" spans="1:26" ht="1.5" customHeight="1" x14ac:dyDescent="0.3">
      <c r="A82" s="38"/>
      <c r="B82" s="379"/>
      <c r="C82" s="242"/>
      <c r="D82" s="615"/>
      <c r="E82" s="669"/>
      <c r="F82" s="590"/>
      <c r="G82" s="204">
        <v>4</v>
      </c>
      <c r="H82" s="204"/>
      <c r="I82" s="590"/>
      <c r="J82" s="651"/>
      <c r="K82" s="654"/>
      <c r="L82" s="374"/>
      <c r="M82" s="335"/>
      <c r="N82" s="335"/>
      <c r="O82" s="38"/>
      <c r="P82" s="38"/>
      <c r="Q82" s="38"/>
      <c r="R82" s="38"/>
      <c r="S82" s="38"/>
      <c r="T82" s="38"/>
      <c r="U82" s="38"/>
      <c r="V82" s="38"/>
      <c r="W82" s="38"/>
      <c r="X82" s="38"/>
      <c r="Y82" s="38"/>
      <c r="Z82" s="38"/>
    </row>
    <row r="83" spans="1:26" ht="1.5" customHeight="1" x14ac:dyDescent="0.3">
      <c r="A83" s="38"/>
      <c r="B83" s="379"/>
      <c r="C83" s="242"/>
      <c r="D83" s="615"/>
      <c r="E83" s="669"/>
      <c r="F83" s="590"/>
      <c r="G83" s="204">
        <v>5</v>
      </c>
      <c r="H83" s="204"/>
      <c r="I83" s="590"/>
      <c r="J83" s="651"/>
      <c r="K83" s="654"/>
      <c r="L83" s="374"/>
      <c r="M83" s="335"/>
      <c r="N83" s="335"/>
      <c r="O83" s="38"/>
      <c r="P83" s="38"/>
      <c r="Q83" s="38"/>
      <c r="R83" s="38"/>
      <c r="S83" s="38"/>
      <c r="T83" s="38"/>
      <c r="U83" s="38"/>
      <c r="V83" s="38"/>
      <c r="W83" s="38"/>
      <c r="X83" s="38"/>
      <c r="Y83" s="38"/>
      <c r="Z83" s="38"/>
    </row>
    <row r="84" spans="1:26" ht="32.25" customHeight="1" x14ac:dyDescent="0.3">
      <c r="A84" s="38"/>
      <c r="B84" s="379"/>
      <c r="C84" s="242"/>
      <c r="D84" s="615"/>
      <c r="E84" s="669"/>
      <c r="F84" s="590"/>
      <c r="G84" s="204">
        <v>6</v>
      </c>
      <c r="H84" s="204"/>
      <c r="I84" s="590"/>
      <c r="J84" s="651"/>
      <c r="K84" s="654"/>
      <c r="L84" s="374"/>
      <c r="M84" s="335"/>
      <c r="N84" s="335"/>
      <c r="O84" s="38"/>
      <c r="P84" s="38"/>
      <c r="Q84" s="38"/>
      <c r="R84" s="38"/>
      <c r="S84" s="38"/>
      <c r="T84" s="38"/>
      <c r="U84" s="38"/>
      <c r="V84" s="38"/>
      <c r="W84" s="38"/>
      <c r="X84" s="38"/>
      <c r="Y84" s="38"/>
      <c r="Z84" s="38"/>
    </row>
    <row r="85" spans="1:26" ht="1.5" customHeight="1" x14ac:dyDescent="0.3">
      <c r="A85" s="38"/>
      <c r="B85" s="379"/>
      <c r="C85" s="242"/>
      <c r="D85" s="615"/>
      <c r="E85" s="669"/>
      <c r="F85" s="590"/>
      <c r="G85" s="204">
        <v>7</v>
      </c>
      <c r="H85" s="204"/>
      <c r="I85" s="590"/>
      <c r="J85" s="651"/>
      <c r="K85" s="654"/>
      <c r="L85" s="374"/>
      <c r="M85" s="335"/>
      <c r="N85" s="335"/>
      <c r="O85" s="38"/>
      <c r="P85" s="38"/>
      <c r="Q85" s="38"/>
      <c r="R85" s="38"/>
      <c r="S85" s="38"/>
      <c r="T85" s="38"/>
      <c r="U85" s="38"/>
      <c r="V85" s="38"/>
      <c r="W85" s="38"/>
      <c r="X85" s="38"/>
      <c r="Y85" s="38"/>
      <c r="Z85" s="38"/>
    </row>
    <row r="86" spans="1:26" ht="1.5" customHeight="1" x14ac:dyDescent="0.3">
      <c r="A86" s="38"/>
      <c r="B86" s="380"/>
      <c r="C86" s="243"/>
      <c r="D86" s="616"/>
      <c r="E86" s="669"/>
      <c r="F86" s="591"/>
      <c r="G86" s="205">
        <v>8</v>
      </c>
      <c r="H86" s="205"/>
      <c r="I86" s="591"/>
      <c r="J86" s="652"/>
      <c r="K86" s="655"/>
      <c r="L86" s="375"/>
      <c r="M86" s="335"/>
      <c r="N86" s="335"/>
      <c r="O86" s="38"/>
      <c r="P86" s="38"/>
      <c r="Q86" s="38"/>
      <c r="R86" s="38"/>
      <c r="S86" s="38"/>
      <c r="T86" s="38"/>
      <c r="U86" s="38"/>
      <c r="V86" s="38"/>
      <c r="W86" s="38"/>
      <c r="X86" s="38"/>
      <c r="Y86" s="38"/>
      <c r="Z86" s="38"/>
    </row>
    <row r="87" spans="1:26" ht="12.75" customHeight="1" x14ac:dyDescent="0.3">
      <c r="A87" s="38"/>
      <c r="B87" s="660"/>
      <c r="C87" s="60" t="s">
        <v>219</v>
      </c>
      <c r="D87" s="670" t="s">
        <v>8</v>
      </c>
      <c r="E87" s="670" t="s">
        <v>220</v>
      </c>
      <c r="F87" s="672" t="s">
        <v>221</v>
      </c>
      <c r="G87" s="707" t="s">
        <v>112</v>
      </c>
      <c r="H87" s="708"/>
      <c r="I87" s="709"/>
      <c r="J87" s="713" t="s">
        <v>422</v>
      </c>
      <c r="K87" s="703" t="s">
        <v>128</v>
      </c>
      <c r="L87" s="538"/>
      <c r="M87" s="538"/>
      <c r="N87" s="538"/>
      <c r="O87" s="38"/>
      <c r="P87" s="38"/>
      <c r="Q87" s="38"/>
      <c r="R87" s="38"/>
      <c r="S87" s="38"/>
      <c r="T87" s="38"/>
      <c r="U87" s="38"/>
      <c r="V87" s="38"/>
      <c r="W87" s="38"/>
      <c r="X87" s="38"/>
      <c r="Y87" s="38"/>
      <c r="Z87" s="38"/>
    </row>
    <row r="88" spans="1:26" ht="15" customHeight="1" x14ac:dyDescent="0.3">
      <c r="A88" s="38"/>
      <c r="B88" s="661"/>
      <c r="C88" s="59"/>
      <c r="D88" s="661"/>
      <c r="E88" s="661"/>
      <c r="F88" s="661"/>
      <c r="G88" s="710"/>
      <c r="H88" s="711"/>
      <c r="I88" s="712"/>
      <c r="J88" s="714"/>
      <c r="K88" s="704"/>
      <c r="L88" s="335"/>
      <c r="M88" s="335"/>
      <c r="N88" s="335"/>
      <c r="O88" s="38"/>
      <c r="P88" s="38"/>
      <c r="Q88" s="38"/>
      <c r="R88" s="38"/>
      <c r="S88" s="38"/>
      <c r="T88" s="38"/>
      <c r="U88" s="38"/>
      <c r="V88" s="38"/>
      <c r="W88" s="38"/>
      <c r="X88" s="38"/>
      <c r="Y88" s="38"/>
      <c r="Z88" s="38"/>
    </row>
    <row r="89" spans="1:26" ht="27.75" customHeight="1" x14ac:dyDescent="0.3">
      <c r="A89" s="38"/>
      <c r="B89" s="661"/>
      <c r="C89" s="59"/>
      <c r="D89" s="661"/>
      <c r="E89" s="661"/>
      <c r="F89" s="661"/>
      <c r="G89" s="706" t="s">
        <v>13</v>
      </c>
      <c r="H89" s="670" t="s">
        <v>15</v>
      </c>
      <c r="I89" s="670" t="s">
        <v>537</v>
      </c>
      <c r="J89" s="714"/>
      <c r="K89" s="704"/>
      <c r="L89" s="335"/>
      <c r="M89" s="335"/>
      <c r="N89" s="335"/>
      <c r="O89" s="38"/>
      <c r="P89" s="38"/>
      <c r="Q89" s="38"/>
      <c r="R89" s="38"/>
      <c r="S89" s="38"/>
      <c r="T89" s="38"/>
      <c r="U89" s="38"/>
      <c r="V89" s="38"/>
      <c r="W89" s="38"/>
      <c r="X89" s="38"/>
      <c r="Y89" s="38"/>
      <c r="Z89" s="38"/>
    </row>
    <row r="90" spans="1:26" ht="72" customHeight="1" x14ac:dyDescent="0.3">
      <c r="A90" s="38"/>
      <c r="B90" s="662"/>
      <c r="C90" s="59"/>
      <c r="D90" s="662"/>
      <c r="E90" s="671"/>
      <c r="F90" s="662"/>
      <c r="G90" s="662"/>
      <c r="H90" s="662"/>
      <c r="I90" s="662"/>
      <c r="J90" s="715"/>
      <c r="K90" s="705"/>
      <c r="L90" s="335"/>
      <c r="M90" s="335"/>
      <c r="N90" s="335"/>
      <c r="O90" s="38"/>
      <c r="P90" s="38"/>
      <c r="Q90" s="38"/>
      <c r="R90" s="38"/>
      <c r="S90" s="38"/>
      <c r="T90" s="38"/>
      <c r="U90" s="38"/>
      <c r="V90" s="38"/>
      <c r="W90" s="38"/>
      <c r="X90" s="38"/>
      <c r="Y90" s="38"/>
      <c r="Z90" s="38"/>
    </row>
    <row r="91" spans="1:26" ht="363.75" customHeight="1" x14ac:dyDescent="0.3">
      <c r="A91" s="38"/>
      <c r="B91" s="378" t="str">
        <f>+LEFT(C91,4)</f>
        <v>15.1</v>
      </c>
      <c r="C91" s="226" t="s">
        <v>222</v>
      </c>
      <c r="D91" s="614" t="s">
        <v>695</v>
      </c>
      <c r="E91" s="673" t="s">
        <v>696</v>
      </c>
      <c r="F91" s="667">
        <v>3</v>
      </c>
      <c r="G91" s="203">
        <v>1</v>
      </c>
      <c r="H91" s="202" t="s">
        <v>697</v>
      </c>
      <c r="I91" s="589" t="s">
        <v>758</v>
      </c>
      <c r="J91" s="571">
        <v>3</v>
      </c>
      <c r="K91" s="65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699">
        <f>+IF(K91="",231,IF(K91="Deficiencia de control mayor (diseño y ejecución)",240,IF(K91="Deficiencia de control (diseño o ejecución)",260,IF(K91="Oportunidad de mejora",280,300))))</f>
        <v>300</v>
      </c>
      <c r="M91" s="497">
        <v>5.2369000000000003</v>
      </c>
      <c r="N91" s="497">
        <f>+L91+M91</f>
        <v>305.23689999999999</v>
      </c>
      <c r="O91" s="38"/>
      <c r="P91" s="38"/>
      <c r="Q91" s="38"/>
      <c r="R91" s="38"/>
      <c r="S91" s="38"/>
      <c r="T91" s="38"/>
      <c r="U91" s="38"/>
      <c r="V91" s="38"/>
      <c r="W91" s="38"/>
      <c r="X91" s="38"/>
      <c r="Y91" s="38"/>
      <c r="Z91" s="38"/>
    </row>
    <row r="92" spans="1:26" ht="22.5" customHeight="1" x14ac:dyDescent="0.3">
      <c r="A92" s="38"/>
      <c r="B92" s="379"/>
      <c r="C92" s="227"/>
      <c r="D92" s="615"/>
      <c r="E92" s="673"/>
      <c r="F92" s="590"/>
      <c r="G92" s="204">
        <v>2</v>
      </c>
      <c r="H92" s="204"/>
      <c r="I92" s="590"/>
      <c r="J92" s="651"/>
      <c r="K92" s="654"/>
      <c r="L92" s="700"/>
      <c r="M92" s="335"/>
      <c r="N92" s="335"/>
      <c r="O92" s="38"/>
      <c r="P92" s="38"/>
      <c r="Q92" s="38"/>
      <c r="R92" s="38"/>
      <c r="S92" s="38"/>
      <c r="T92" s="38"/>
      <c r="U92" s="38"/>
      <c r="V92" s="38"/>
      <c r="W92" s="38"/>
      <c r="X92" s="38"/>
      <c r="Y92" s="38"/>
      <c r="Z92" s="38"/>
    </row>
    <row r="93" spans="1:26" ht="22.5" customHeight="1" x14ac:dyDescent="0.3">
      <c r="A93" s="38"/>
      <c r="B93" s="379"/>
      <c r="C93" s="227"/>
      <c r="D93" s="615"/>
      <c r="E93" s="673"/>
      <c r="F93" s="590"/>
      <c r="G93" s="204">
        <v>3</v>
      </c>
      <c r="H93" s="204"/>
      <c r="I93" s="590"/>
      <c r="J93" s="651"/>
      <c r="K93" s="654"/>
      <c r="L93" s="700"/>
      <c r="M93" s="335"/>
      <c r="N93" s="335"/>
      <c r="O93" s="38"/>
      <c r="P93" s="38"/>
      <c r="Q93" s="38"/>
      <c r="R93" s="38"/>
      <c r="S93" s="38"/>
      <c r="T93" s="38"/>
      <c r="U93" s="38"/>
      <c r="V93" s="38"/>
      <c r="W93" s="38"/>
      <c r="X93" s="38"/>
      <c r="Y93" s="38"/>
      <c r="Z93" s="38"/>
    </row>
    <row r="94" spans="1:26" ht="22.5" customHeight="1" x14ac:dyDescent="0.3">
      <c r="A94" s="38"/>
      <c r="B94" s="379"/>
      <c r="C94" s="227"/>
      <c r="D94" s="615"/>
      <c r="E94" s="673"/>
      <c r="F94" s="590"/>
      <c r="G94" s="204">
        <v>4</v>
      </c>
      <c r="H94" s="204"/>
      <c r="I94" s="590"/>
      <c r="J94" s="651"/>
      <c r="K94" s="654"/>
      <c r="L94" s="700"/>
      <c r="M94" s="335"/>
      <c r="N94" s="335"/>
      <c r="O94" s="38"/>
      <c r="P94" s="38"/>
      <c r="Q94" s="38"/>
      <c r="R94" s="38"/>
      <c r="S94" s="38"/>
      <c r="T94" s="38"/>
      <c r="U94" s="38"/>
      <c r="V94" s="38"/>
      <c r="W94" s="38"/>
      <c r="X94" s="38"/>
      <c r="Y94" s="38"/>
      <c r="Z94" s="38"/>
    </row>
    <row r="95" spans="1:26" ht="22.5" customHeight="1" x14ac:dyDescent="0.3">
      <c r="A95" s="38"/>
      <c r="B95" s="379"/>
      <c r="C95" s="227"/>
      <c r="D95" s="615"/>
      <c r="E95" s="673"/>
      <c r="F95" s="590"/>
      <c r="G95" s="204">
        <v>5</v>
      </c>
      <c r="H95" s="204"/>
      <c r="I95" s="590"/>
      <c r="J95" s="651"/>
      <c r="K95" s="654"/>
      <c r="L95" s="700"/>
      <c r="M95" s="335"/>
      <c r="N95" s="335"/>
      <c r="O95" s="38"/>
      <c r="P95" s="38"/>
      <c r="Q95" s="38"/>
      <c r="R95" s="38"/>
      <c r="S95" s="38"/>
      <c r="T95" s="38"/>
      <c r="U95" s="38"/>
      <c r="V95" s="38"/>
      <c r="W95" s="38"/>
      <c r="X95" s="38"/>
      <c r="Y95" s="38"/>
      <c r="Z95" s="38"/>
    </row>
    <row r="96" spans="1:26" ht="22.5" customHeight="1" x14ac:dyDescent="0.3">
      <c r="A96" s="38"/>
      <c r="B96" s="379"/>
      <c r="C96" s="227"/>
      <c r="D96" s="615"/>
      <c r="E96" s="673"/>
      <c r="F96" s="590"/>
      <c r="G96" s="204">
        <v>6</v>
      </c>
      <c r="H96" s="204"/>
      <c r="I96" s="590"/>
      <c r="J96" s="651"/>
      <c r="K96" s="654"/>
      <c r="L96" s="700"/>
      <c r="M96" s="335"/>
      <c r="N96" s="335"/>
      <c r="O96" s="38"/>
      <c r="P96" s="38"/>
      <c r="Q96" s="38"/>
      <c r="R96" s="38"/>
      <c r="S96" s="38"/>
      <c r="T96" s="38"/>
      <c r="U96" s="38"/>
      <c r="V96" s="38"/>
      <c r="W96" s="38"/>
      <c r="X96" s="38"/>
      <c r="Y96" s="38"/>
      <c r="Z96" s="38"/>
    </row>
    <row r="97" spans="1:26" ht="22.5" customHeight="1" x14ac:dyDescent="0.3">
      <c r="A97" s="38"/>
      <c r="B97" s="379"/>
      <c r="C97" s="227"/>
      <c r="D97" s="615"/>
      <c r="E97" s="673"/>
      <c r="F97" s="590"/>
      <c r="G97" s="204">
        <v>7</v>
      </c>
      <c r="H97" s="204"/>
      <c r="I97" s="590"/>
      <c r="J97" s="651"/>
      <c r="K97" s="654"/>
      <c r="L97" s="700"/>
      <c r="M97" s="335"/>
      <c r="N97" s="335"/>
      <c r="O97" s="38"/>
      <c r="P97" s="38"/>
      <c r="Q97" s="38"/>
      <c r="R97" s="38"/>
      <c r="S97" s="38"/>
      <c r="T97" s="38"/>
      <c r="U97" s="38"/>
      <c r="V97" s="38"/>
      <c r="W97" s="38"/>
      <c r="X97" s="38"/>
      <c r="Y97" s="38"/>
      <c r="Z97" s="38"/>
    </row>
    <row r="98" spans="1:26" ht="22.5" customHeight="1" x14ac:dyDescent="0.3">
      <c r="A98" s="38"/>
      <c r="B98" s="380"/>
      <c r="C98" s="228"/>
      <c r="D98" s="616"/>
      <c r="E98" s="673"/>
      <c r="F98" s="591"/>
      <c r="G98" s="205">
        <v>8</v>
      </c>
      <c r="H98" s="205"/>
      <c r="I98" s="591"/>
      <c r="J98" s="652"/>
      <c r="K98" s="655"/>
      <c r="L98" s="701"/>
      <c r="M98" s="335"/>
      <c r="N98" s="335"/>
      <c r="O98" s="38"/>
      <c r="P98" s="38"/>
      <c r="Q98" s="38"/>
      <c r="R98" s="38"/>
      <c r="S98" s="38"/>
      <c r="T98" s="38"/>
      <c r="U98" s="38"/>
      <c r="V98" s="38"/>
      <c r="W98" s="38"/>
      <c r="X98" s="38"/>
      <c r="Y98" s="38"/>
      <c r="Z98" s="38"/>
    </row>
    <row r="99" spans="1:26" ht="312" customHeight="1" x14ac:dyDescent="0.3">
      <c r="A99" s="38"/>
      <c r="B99" s="378" t="str">
        <f>+LEFT(C99,4)</f>
        <v>15.2</v>
      </c>
      <c r="C99" s="226" t="s">
        <v>223</v>
      </c>
      <c r="D99" s="614" t="s">
        <v>698</v>
      </c>
      <c r="E99" s="589" t="s">
        <v>446</v>
      </c>
      <c r="F99" s="667">
        <v>3</v>
      </c>
      <c r="G99" s="203">
        <v>1</v>
      </c>
      <c r="H99" s="202" t="s">
        <v>447</v>
      </c>
      <c r="I99" s="589" t="s">
        <v>759</v>
      </c>
      <c r="J99" s="571">
        <v>3</v>
      </c>
      <c r="K99" s="653"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699">
        <f>+IF(K99="",231,IF(K99="Deficiencia de control mayor (diseño y ejecución)",240,IF(K99="Deficiencia de control (diseño o ejecución)",260,IF(K99="Oportunidad de mejora",280,300))))</f>
        <v>300</v>
      </c>
      <c r="M99" s="497">
        <v>5.3654000000000002</v>
      </c>
      <c r="N99" s="497">
        <f>+L99+M99</f>
        <v>305.36540000000002</v>
      </c>
      <c r="O99" s="38"/>
      <c r="P99" s="38"/>
      <c r="Q99" s="38"/>
      <c r="R99" s="38"/>
      <c r="S99" s="38"/>
      <c r="T99" s="38"/>
      <c r="U99" s="38"/>
      <c r="V99" s="38"/>
      <c r="W99" s="38"/>
      <c r="X99" s="38"/>
      <c r="Y99" s="38"/>
      <c r="Z99" s="38"/>
    </row>
    <row r="100" spans="1:26" ht="26.25" customHeight="1" x14ac:dyDescent="0.3">
      <c r="A100" s="38"/>
      <c r="B100" s="379"/>
      <c r="C100" s="227"/>
      <c r="D100" s="615"/>
      <c r="E100" s="590"/>
      <c r="F100" s="590"/>
      <c r="G100" s="204">
        <v>2</v>
      </c>
      <c r="H100" s="204"/>
      <c r="I100" s="590"/>
      <c r="J100" s="651"/>
      <c r="K100" s="654"/>
      <c r="L100" s="700"/>
      <c r="M100" s="335"/>
      <c r="N100" s="335"/>
      <c r="O100" s="38"/>
      <c r="P100" s="38"/>
      <c r="Q100" s="38"/>
      <c r="R100" s="38"/>
      <c r="S100" s="38"/>
      <c r="T100" s="38"/>
      <c r="U100" s="38"/>
      <c r="V100" s="38"/>
      <c r="W100" s="38"/>
      <c r="X100" s="38"/>
      <c r="Y100" s="38"/>
      <c r="Z100" s="38"/>
    </row>
    <row r="101" spans="1:26" ht="26.25" customHeight="1" x14ac:dyDescent="0.3">
      <c r="A101" s="38"/>
      <c r="B101" s="379"/>
      <c r="C101" s="227"/>
      <c r="D101" s="615"/>
      <c r="E101" s="590"/>
      <c r="F101" s="590"/>
      <c r="G101" s="204">
        <v>3</v>
      </c>
      <c r="H101" s="204"/>
      <c r="I101" s="590"/>
      <c r="J101" s="651"/>
      <c r="K101" s="654"/>
      <c r="L101" s="700"/>
      <c r="M101" s="335"/>
      <c r="N101" s="335"/>
      <c r="O101" s="38"/>
      <c r="P101" s="38"/>
      <c r="Q101" s="38"/>
      <c r="R101" s="38"/>
      <c r="S101" s="38"/>
      <c r="T101" s="38"/>
      <c r="U101" s="38"/>
      <c r="V101" s="38"/>
      <c r="W101" s="38"/>
      <c r="X101" s="38"/>
      <c r="Y101" s="38"/>
      <c r="Z101" s="38"/>
    </row>
    <row r="102" spans="1:26" ht="26.25" customHeight="1" x14ac:dyDescent="0.3">
      <c r="A102" s="38"/>
      <c r="B102" s="379"/>
      <c r="C102" s="227"/>
      <c r="D102" s="615"/>
      <c r="E102" s="590"/>
      <c r="F102" s="590"/>
      <c r="G102" s="204">
        <v>4</v>
      </c>
      <c r="H102" s="204"/>
      <c r="I102" s="590"/>
      <c r="J102" s="651"/>
      <c r="K102" s="654"/>
      <c r="L102" s="700"/>
      <c r="M102" s="335"/>
      <c r="N102" s="335"/>
      <c r="O102" s="38"/>
      <c r="P102" s="38"/>
      <c r="Q102" s="38"/>
      <c r="R102" s="38"/>
      <c r="S102" s="38"/>
      <c r="T102" s="38"/>
      <c r="U102" s="38"/>
      <c r="V102" s="38"/>
      <c r="W102" s="38"/>
      <c r="X102" s="38"/>
      <c r="Y102" s="38"/>
      <c r="Z102" s="38"/>
    </row>
    <row r="103" spans="1:26" ht="26.25" customHeight="1" x14ac:dyDescent="0.3">
      <c r="A103" s="38"/>
      <c r="B103" s="379"/>
      <c r="C103" s="227"/>
      <c r="D103" s="615"/>
      <c r="E103" s="590"/>
      <c r="F103" s="590"/>
      <c r="G103" s="204">
        <v>5</v>
      </c>
      <c r="H103" s="204"/>
      <c r="I103" s="590"/>
      <c r="J103" s="651"/>
      <c r="K103" s="654"/>
      <c r="L103" s="700"/>
      <c r="M103" s="335"/>
      <c r="N103" s="335"/>
      <c r="O103" s="38"/>
      <c r="P103" s="38"/>
      <c r="Q103" s="38"/>
      <c r="R103" s="38"/>
      <c r="S103" s="38"/>
      <c r="T103" s="38"/>
      <c r="U103" s="38"/>
      <c r="V103" s="38"/>
      <c r="W103" s="38"/>
      <c r="X103" s="38"/>
      <c r="Y103" s="38"/>
      <c r="Z103" s="38"/>
    </row>
    <row r="104" spans="1:26" ht="26.25" customHeight="1" x14ac:dyDescent="0.3">
      <c r="A104" s="38"/>
      <c r="B104" s="379"/>
      <c r="C104" s="227"/>
      <c r="D104" s="615"/>
      <c r="E104" s="590"/>
      <c r="F104" s="590"/>
      <c r="G104" s="204">
        <v>6</v>
      </c>
      <c r="H104" s="204"/>
      <c r="I104" s="590"/>
      <c r="J104" s="651"/>
      <c r="K104" s="654"/>
      <c r="L104" s="700"/>
      <c r="M104" s="335"/>
      <c r="N104" s="335"/>
      <c r="O104" s="38"/>
      <c r="P104" s="38"/>
      <c r="Q104" s="38"/>
      <c r="R104" s="38"/>
      <c r="S104" s="38"/>
      <c r="T104" s="38"/>
      <c r="U104" s="38"/>
      <c r="V104" s="38"/>
      <c r="W104" s="38"/>
      <c r="X104" s="38"/>
      <c r="Y104" s="38"/>
      <c r="Z104" s="38"/>
    </row>
    <row r="105" spans="1:26" ht="26.25" customHeight="1" x14ac:dyDescent="0.3">
      <c r="A105" s="38"/>
      <c r="B105" s="379"/>
      <c r="C105" s="227"/>
      <c r="D105" s="615"/>
      <c r="E105" s="590"/>
      <c r="F105" s="590"/>
      <c r="G105" s="204">
        <v>7</v>
      </c>
      <c r="H105" s="204"/>
      <c r="I105" s="590"/>
      <c r="J105" s="651"/>
      <c r="K105" s="654"/>
      <c r="L105" s="700"/>
      <c r="M105" s="335"/>
      <c r="N105" s="335"/>
      <c r="O105" s="38"/>
      <c r="P105" s="38"/>
      <c r="Q105" s="38"/>
      <c r="R105" s="38"/>
      <c r="S105" s="38"/>
      <c r="T105" s="38"/>
      <c r="U105" s="38"/>
      <c r="V105" s="38"/>
      <c r="W105" s="38"/>
      <c r="X105" s="38"/>
      <c r="Y105" s="38"/>
      <c r="Z105" s="38"/>
    </row>
    <row r="106" spans="1:26" ht="26.25" customHeight="1" x14ac:dyDescent="0.3">
      <c r="A106" s="38"/>
      <c r="B106" s="380"/>
      <c r="C106" s="227"/>
      <c r="D106" s="616"/>
      <c r="E106" s="591"/>
      <c r="F106" s="591"/>
      <c r="G106" s="205">
        <v>8</v>
      </c>
      <c r="H106" s="205"/>
      <c r="I106" s="591"/>
      <c r="J106" s="652"/>
      <c r="K106" s="655"/>
      <c r="L106" s="701"/>
      <c r="M106" s="335"/>
      <c r="N106" s="335"/>
      <c r="O106" s="38"/>
      <c r="P106" s="38"/>
      <c r="Q106" s="38"/>
      <c r="R106" s="38"/>
      <c r="S106" s="38"/>
      <c r="T106" s="38"/>
      <c r="U106" s="38"/>
      <c r="V106" s="38"/>
      <c r="W106" s="38"/>
      <c r="X106" s="38"/>
      <c r="Y106" s="38"/>
      <c r="Z106" s="38"/>
    </row>
    <row r="107" spans="1:26" ht="397.5" customHeight="1" x14ac:dyDescent="0.3">
      <c r="A107" s="38"/>
      <c r="B107" s="378" t="str">
        <f>+LEFT(C107,4)</f>
        <v>15.3</v>
      </c>
      <c r="C107" s="229" t="s">
        <v>699</v>
      </c>
      <c r="D107" s="663" t="s">
        <v>700</v>
      </c>
      <c r="E107" s="589" t="s">
        <v>486</v>
      </c>
      <c r="F107" s="667">
        <v>3</v>
      </c>
      <c r="G107" s="203">
        <v>1</v>
      </c>
      <c r="H107" s="202" t="s">
        <v>701</v>
      </c>
      <c r="I107" s="589" t="s">
        <v>760</v>
      </c>
      <c r="J107" s="571">
        <v>3</v>
      </c>
      <c r="K107" s="65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699">
        <f>+IF(K107="",231,IF(K107="Deficiencia de control mayor (diseño y ejecución)",240,IF(K107="Deficiencia de control (diseño o ejecución)",260,IF(K107="Oportunidad de mejora",280,300))))</f>
        <v>300</v>
      </c>
      <c r="M107" s="497">
        <v>5.4562999999999997</v>
      </c>
      <c r="N107" s="497">
        <f>+L107+M107</f>
        <v>305.4563</v>
      </c>
      <c r="O107" s="38"/>
      <c r="P107" s="38"/>
      <c r="Q107" s="38"/>
      <c r="R107" s="38"/>
      <c r="S107" s="38"/>
      <c r="T107" s="38"/>
      <c r="U107" s="38"/>
      <c r="V107" s="38"/>
      <c r="W107" s="38"/>
      <c r="X107" s="38"/>
      <c r="Y107" s="38"/>
      <c r="Z107" s="38"/>
    </row>
    <row r="108" spans="1:26" ht="32.25" customHeight="1" x14ac:dyDescent="0.3">
      <c r="A108" s="38"/>
      <c r="B108" s="379"/>
      <c r="C108" s="227"/>
      <c r="D108" s="615"/>
      <c r="E108" s="590"/>
      <c r="F108" s="590"/>
      <c r="G108" s="204">
        <v>2</v>
      </c>
      <c r="H108" s="204"/>
      <c r="I108" s="590"/>
      <c r="J108" s="651"/>
      <c r="K108" s="654"/>
      <c r="L108" s="700"/>
      <c r="M108" s="335"/>
      <c r="N108" s="335"/>
      <c r="O108" s="38"/>
      <c r="P108" s="38"/>
      <c r="Q108" s="38"/>
      <c r="R108" s="38"/>
      <c r="S108" s="38"/>
      <c r="T108" s="38"/>
      <c r="U108" s="38"/>
      <c r="V108" s="38"/>
      <c r="W108" s="38"/>
      <c r="X108" s="38"/>
      <c r="Y108" s="38"/>
      <c r="Z108" s="38"/>
    </row>
    <row r="109" spans="1:26" ht="32.25" customHeight="1" x14ac:dyDescent="0.3">
      <c r="A109" s="38"/>
      <c r="B109" s="379"/>
      <c r="C109" s="227"/>
      <c r="D109" s="615"/>
      <c r="E109" s="590"/>
      <c r="F109" s="590"/>
      <c r="G109" s="204">
        <v>3</v>
      </c>
      <c r="H109" s="204"/>
      <c r="I109" s="590"/>
      <c r="J109" s="651"/>
      <c r="K109" s="654"/>
      <c r="L109" s="700"/>
      <c r="M109" s="335"/>
      <c r="N109" s="335"/>
      <c r="O109" s="38"/>
      <c r="P109" s="38"/>
      <c r="Q109" s="38"/>
      <c r="R109" s="38"/>
      <c r="S109" s="38"/>
      <c r="T109" s="38"/>
      <c r="U109" s="38"/>
      <c r="V109" s="38"/>
      <c r="W109" s="38"/>
      <c r="X109" s="38"/>
      <c r="Y109" s="38"/>
      <c r="Z109" s="38"/>
    </row>
    <row r="110" spans="1:26" ht="32.25" customHeight="1" x14ac:dyDescent="0.3">
      <c r="A110" s="38"/>
      <c r="B110" s="379"/>
      <c r="C110" s="227"/>
      <c r="D110" s="615"/>
      <c r="E110" s="590"/>
      <c r="F110" s="590"/>
      <c r="G110" s="204">
        <v>4</v>
      </c>
      <c r="H110" s="204"/>
      <c r="I110" s="590"/>
      <c r="J110" s="651"/>
      <c r="K110" s="654"/>
      <c r="L110" s="700"/>
      <c r="M110" s="335"/>
      <c r="N110" s="335"/>
      <c r="O110" s="38"/>
      <c r="P110" s="38"/>
      <c r="Q110" s="38"/>
      <c r="R110" s="38"/>
      <c r="S110" s="38"/>
      <c r="T110" s="38"/>
      <c r="U110" s="38"/>
      <c r="V110" s="38"/>
      <c r="W110" s="38"/>
      <c r="X110" s="38"/>
      <c r="Y110" s="38"/>
      <c r="Z110" s="38"/>
    </row>
    <row r="111" spans="1:26" ht="32.25" customHeight="1" x14ac:dyDescent="0.3">
      <c r="A111" s="38"/>
      <c r="B111" s="379"/>
      <c r="C111" s="227"/>
      <c r="D111" s="615"/>
      <c r="E111" s="590"/>
      <c r="F111" s="590"/>
      <c r="G111" s="204">
        <v>5</v>
      </c>
      <c r="H111" s="204"/>
      <c r="I111" s="590"/>
      <c r="J111" s="651"/>
      <c r="K111" s="654"/>
      <c r="L111" s="700"/>
      <c r="M111" s="335"/>
      <c r="N111" s="335"/>
      <c r="O111" s="38"/>
      <c r="P111" s="38"/>
      <c r="Q111" s="38"/>
      <c r="R111" s="38"/>
      <c r="S111" s="38"/>
      <c r="T111" s="38"/>
      <c r="U111" s="38"/>
      <c r="V111" s="38"/>
      <c r="W111" s="38"/>
      <c r="X111" s="38"/>
      <c r="Y111" s="38"/>
      <c r="Z111" s="38"/>
    </row>
    <row r="112" spans="1:26" ht="32.25" customHeight="1" x14ac:dyDescent="0.3">
      <c r="A112" s="38"/>
      <c r="B112" s="379"/>
      <c r="C112" s="227"/>
      <c r="D112" s="615"/>
      <c r="E112" s="590"/>
      <c r="F112" s="590"/>
      <c r="G112" s="204">
        <v>6</v>
      </c>
      <c r="H112" s="204"/>
      <c r="I112" s="590"/>
      <c r="J112" s="651"/>
      <c r="K112" s="654"/>
      <c r="L112" s="700"/>
      <c r="M112" s="335"/>
      <c r="N112" s="335"/>
      <c r="O112" s="38"/>
      <c r="P112" s="38"/>
      <c r="Q112" s="38"/>
      <c r="R112" s="38"/>
      <c r="S112" s="38"/>
      <c r="T112" s="38"/>
      <c r="U112" s="38"/>
      <c r="V112" s="38"/>
      <c r="W112" s="38"/>
      <c r="X112" s="38"/>
      <c r="Y112" s="38"/>
      <c r="Z112" s="38"/>
    </row>
    <row r="113" spans="1:26" ht="32.25" customHeight="1" x14ac:dyDescent="0.3">
      <c r="A113" s="38"/>
      <c r="B113" s="379"/>
      <c r="C113" s="227"/>
      <c r="D113" s="615"/>
      <c r="E113" s="590"/>
      <c r="F113" s="590"/>
      <c r="G113" s="204">
        <v>7</v>
      </c>
      <c r="H113" s="204"/>
      <c r="I113" s="590"/>
      <c r="J113" s="651"/>
      <c r="K113" s="654"/>
      <c r="L113" s="700"/>
      <c r="M113" s="335"/>
      <c r="N113" s="335"/>
      <c r="O113" s="38"/>
      <c r="P113" s="38"/>
      <c r="Q113" s="38"/>
      <c r="R113" s="38"/>
      <c r="S113" s="38"/>
      <c r="T113" s="38"/>
      <c r="U113" s="38"/>
      <c r="V113" s="38"/>
      <c r="W113" s="38"/>
      <c r="X113" s="38"/>
      <c r="Y113" s="38"/>
      <c r="Z113" s="38"/>
    </row>
    <row r="114" spans="1:26" ht="32.25" customHeight="1" x14ac:dyDescent="0.3">
      <c r="A114" s="38"/>
      <c r="B114" s="380"/>
      <c r="C114" s="228"/>
      <c r="D114" s="616"/>
      <c r="E114" s="591"/>
      <c r="F114" s="591"/>
      <c r="G114" s="205">
        <v>8</v>
      </c>
      <c r="H114" s="205"/>
      <c r="I114" s="591"/>
      <c r="J114" s="652"/>
      <c r="K114" s="655"/>
      <c r="L114" s="701"/>
      <c r="M114" s="335"/>
      <c r="N114" s="335"/>
      <c r="O114" s="38"/>
      <c r="P114" s="38"/>
      <c r="Q114" s="38"/>
      <c r="R114" s="38"/>
      <c r="S114" s="38"/>
      <c r="T114" s="38"/>
      <c r="U114" s="38"/>
      <c r="V114" s="38"/>
      <c r="W114" s="38"/>
      <c r="X114" s="38"/>
      <c r="Y114" s="38"/>
      <c r="Z114" s="38"/>
    </row>
    <row r="115" spans="1:26" ht="222.75" customHeight="1" x14ac:dyDescent="0.3">
      <c r="A115" s="38"/>
      <c r="B115" s="378" t="str">
        <f>+LEFT(C115,4)</f>
        <v>15.4</v>
      </c>
      <c r="C115" s="230" t="s">
        <v>702</v>
      </c>
      <c r="D115" s="614" t="s">
        <v>703</v>
      </c>
      <c r="E115" s="589" t="s">
        <v>704</v>
      </c>
      <c r="F115" s="667">
        <v>3</v>
      </c>
      <c r="G115" s="203">
        <v>1</v>
      </c>
      <c r="H115" s="202" t="s">
        <v>448</v>
      </c>
      <c r="I115" s="589" t="s">
        <v>761</v>
      </c>
      <c r="J115" s="571">
        <v>3</v>
      </c>
      <c r="K115" s="65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699">
        <f>+IF(K115="",231,IF(K115="Deficiencia de control mayor (diseño y ejecución)",240,IF(K115="Deficiencia de control (diseño o ejecución)",260,IF(K115="Oportunidad de mejora",280,300))))</f>
        <v>300</v>
      </c>
      <c r="M115" s="497">
        <v>5.5632000000000001</v>
      </c>
      <c r="N115" s="497">
        <f>+L115+M115</f>
        <v>305.56319999999999</v>
      </c>
      <c r="O115" s="38"/>
      <c r="P115" s="38"/>
      <c r="Q115" s="38"/>
      <c r="R115" s="38"/>
      <c r="S115" s="38"/>
      <c r="T115" s="38"/>
      <c r="U115" s="38"/>
      <c r="V115" s="38"/>
      <c r="W115" s="38"/>
      <c r="X115" s="38"/>
      <c r="Y115" s="38"/>
      <c r="Z115" s="38"/>
    </row>
    <row r="116" spans="1:26" ht="32.25" customHeight="1" x14ac:dyDescent="0.3">
      <c r="A116" s="38"/>
      <c r="B116" s="379"/>
      <c r="C116" s="227"/>
      <c r="D116" s="615"/>
      <c r="E116" s="656"/>
      <c r="F116" s="590"/>
      <c r="G116" s="204">
        <v>2</v>
      </c>
      <c r="H116" s="204"/>
      <c r="I116" s="656"/>
      <c r="J116" s="651"/>
      <c r="K116" s="654"/>
      <c r="L116" s="700"/>
      <c r="M116" s="335"/>
      <c r="N116" s="335"/>
      <c r="O116" s="38"/>
      <c r="P116" s="38"/>
      <c r="Q116" s="38"/>
      <c r="R116" s="38"/>
      <c r="S116" s="38"/>
      <c r="T116" s="38"/>
      <c r="U116" s="38"/>
      <c r="V116" s="38"/>
      <c r="W116" s="38"/>
      <c r="X116" s="38"/>
      <c r="Y116" s="38"/>
      <c r="Z116" s="38"/>
    </row>
    <row r="117" spans="1:26" ht="32.25" customHeight="1" x14ac:dyDescent="0.3">
      <c r="A117" s="38"/>
      <c r="B117" s="379"/>
      <c r="C117" s="227"/>
      <c r="D117" s="615"/>
      <c r="E117" s="656"/>
      <c r="F117" s="590"/>
      <c r="G117" s="204">
        <v>3</v>
      </c>
      <c r="H117" s="204"/>
      <c r="I117" s="656"/>
      <c r="J117" s="651"/>
      <c r="K117" s="654"/>
      <c r="L117" s="700"/>
      <c r="M117" s="335"/>
      <c r="N117" s="335"/>
      <c r="O117" s="38"/>
      <c r="P117" s="38"/>
      <c r="Q117" s="38"/>
      <c r="R117" s="38"/>
      <c r="S117" s="38"/>
      <c r="T117" s="38"/>
      <c r="U117" s="38"/>
      <c r="V117" s="38"/>
      <c r="W117" s="38"/>
      <c r="X117" s="38"/>
      <c r="Y117" s="38"/>
      <c r="Z117" s="38"/>
    </row>
    <row r="118" spans="1:26" ht="32.25" customHeight="1" x14ac:dyDescent="0.3">
      <c r="A118" s="38"/>
      <c r="B118" s="379"/>
      <c r="C118" s="227"/>
      <c r="D118" s="615"/>
      <c r="E118" s="656"/>
      <c r="F118" s="590"/>
      <c r="G118" s="204">
        <v>4</v>
      </c>
      <c r="H118" s="204"/>
      <c r="I118" s="656"/>
      <c r="J118" s="651"/>
      <c r="K118" s="654"/>
      <c r="L118" s="700"/>
      <c r="M118" s="335"/>
      <c r="N118" s="335"/>
      <c r="O118" s="38"/>
      <c r="P118" s="38"/>
      <c r="Q118" s="38"/>
      <c r="R118" s="38"/>
      <c r="S118" s="38"/>
      <c r="T118" s="38"/>
      <c r="U118" s="38"/>
      <c r="V118" s="38"/>
      <c r="W118" s="38"/>
      <c r="X118" s="38"/>
      <c r="Y118" s="38"/>
      <c r="Z118" s="38"/>
    </row>
    <row r="119" spans="1:26" ht="32.25" customHeight="1" x14ac:dyDescent="0.3">
      <c r="A119" s="38"/>
      <c r="B119" s="379"/>
      <c r="C119" s="227"/>
      <c r="D119" s="615"/>
      <c r="E119" s="656"/>
      <c r="F119" s="590"/>
      <c r="G119" s="204">
        <v>5</v>
      </c>
      <c r="H119" s="204"/>
      <c r="I119" s="656"/>
      <c r="J119" s="651"/>
      <c r="K119" s="654"/>
      <c r="L119" s="700"/>
      <c r="M119" s="335"/>
      <c r="N119" s="335"/>
      <c r="O119" s="38"/>
      <c r="P119" s="38"/>
      <c r="Q119" s="38"/>
      <c r="R119" s="38"/>
      <c r="S119" s="38"/>
      <c r="T119" s="38"/>
      <c r="U119" s="38"/>
      <c r="V119" s="38"/>
      <c r="W119" s="38"/>
      <c r="X119" s="38"/>
      <c r="Y119" s="38"/>
      <c r="Z119" s="38"/>
    </row>
    <row r="120" spans="1:26" ht="32.25" customHeight="1" x14ac:dyDescent="0.3">
      <c r="A120" s="38"/>
      <c r="B120" s="379"/>
      <c r="C120" s="227"/>
      <c r="D120" s="615"/>
      <c r="E120" s="656"/>
      <c r="F120" s="590"/>
      <c r="G120" s="204">
        <v>6</v>
      </c>
      <c r="H120" s="204"/>
      <c r="I120" s="656"/>
      <c r="J120" s="651"/>
      <c r="K120" s="654"/>
      <c r="L120" s="700"/>
      <c r="M120" s="335"/>
      <c r="N120" s="335"/>
      <c r="O120" s="38"/>
      <c r="P120" s="38"/>
      <c r="Q120" s="38"/>
      <c r="R120" s="38"/>
      <c r="S120" s="38"/>
      <c r="T120" s="38"/>
      <c r="U120" s="38"/>
      <c r="V120" s="38"/>
      <c r="W120" s="38"/>
      <c r="X120" s="38"/>
      <c r="Y120" s="38"/>
      <c r="Z120" s="38"/>
    </row>
    <row r="121" spans="1:26" ht="32.25" customHeight="1" x14ac:dyDescent="0.3">
      <c r="A121" s="38"/>
      <c r="B121" s="379"/>
      <c r="C121" s="227"/>
      <c r="D121" s="615"/>
      <c r="E121" s="656"/>
      <c r="F121" s="590"/>
      <c r="G121" s="204">
        <v>7</v>
      </c>
      <c r="H121" s="204"/>
      <c r="I121" s="656"/>
      <c r="J121" s="651"/>
      <c r="K121" s="654"/>
      <c r="L121" s="700"/>
      <c r="M121" s="335"/>
      <c r="N121" s="335"/>
      <c r="O121" s="38"/>
      <c r="P121" s="38"/>
      <c r="Q121" s="38"/>
      <c r="R121" s="38"/>
      <c r="S121" s="38"/>
      <c r="T121" s="38"/>
      <c r="U121" s="38"/>
      <c r="V121" s="38"/>
      <c r="W121" s="38"/>
      <c r="X121" s="38"/>
      <c r="Y121" s="38"/>
      <c r="Z121" s="38"/>
    </row>
    <row r="122" spans="1:26" ht="32.25" customHeight="1" x14ac:dyDescent="0.3">
      <c r="A122" s="38"/>
      <c r="B122" s="380"/>
      <c r="C122" s="227"/>
      <c r="D122" s="616"/>
      <c r="E122" s="657"/>
      <c r="F122" s="591"/>
      <c r="G122" s="205">
        <v>8</v>
      </c>
      <c r="H122" s="205"/>
      <c r="I122" s="657"/>
      <c r="J122" s="652"/>
      <c r="K122" s="655"/>
      <c r="L122" s="701"/>
      <c r="M122" s="335"/>
      <c r="N122" s="335"/>
      <c r="O122" s="38"/>
      <c r="P122" s="38"/>
      <c r="Q122" s="38"/>
      <c r="R122" s="38"/>
      <c r="S122" s="38"/>
      <c r="T122" s="38"/>
      <c r="U122" s="38"/>
      <c r="V122" s="38"/>
      <c r="W122" s="38"/>
      <c r="X122" s="38"/>
      <c r="Y122" s="38"/>
      <c r="Z122" s="38"/>
    </row>
    <row r="123" spans="1:26" ht="348.75" customHeight="1" x14ac:dyDescent="0.3">
      <c r="A123" s="38"/>
      <c r="B123" s="378" t="str">
        <f>+LEFT(C123,4)</f>
        <v>15.5</v>
      </c>
      <c r="C123" s="226" t="s">
        <v>705</v>
      </c>
      <c r="D123" s="663" t="s">
        <v>706</v>
      </c>
      <c r="E123" s="325" t="s">
        <v>707</v>
      </c>
      <c r="F123" s="643">
        <v>3</v>
      </c>
      <c r="G123" s="203">
        <v>1</v>
      </c>
      <c r="H123" s="202" t="s">
        <v>708</v>
      </c>
      <c r="I123" s="589" t="s">
        <v>449</v>
      </c>
      <c r="J123" s="571">
        <v>3</v>
      </c>
      <c r="K123" s="653"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699">
        <f>+IF(K123="",231,IF(K123="Deficiencia de control mayor (diseño y ejecución)",240,IF(K123="Deficiencia de control (diseño o ejecución)",260,IF(K123="Oportunidad de mejora",280,300))))</f>
        <v>300</v>
      </c>
      <c r="M123" s="497">
        <v>5.6321000000000003</v>
      </c>
      <c r="N123" s="497">
        <f>+L123+M123</f>
        <v>305.63209999999998</v>
      </c>
      <c r="O123" s="38"/>
      <c r="P123" s="38"/>
      <c r="Q123" s="38"/>
      <c r="R123" s="38"/>
      <c r="S123" s="38"/>
      <c r="T123" s="38"/>
      <c r="U123" s="38"/>
      <c r="V123" s="38"/>
      <c r="W123" s="38"/>
      <c r="X123" s="38"/>
      <c r="Y123" s="38"/>
      <c r="Z123" s="38"/>
    </row>
    <row r="124" spans="1:26" ht="32.25" customHeight="1" x14ac:dyDescent="0.3">
      <c r="A124" s="38"/>
      <c r="B124" s="379"/>
      <c r="C124" s="227"/>
      <c r="D124" s="615"/>
      <c r="E124" s="231"/>
      <c r="F124" s="644"/>
      <c r="G124" s="204">
        <v>2</v>
      </c>
      <c r="H124" s="204"/>
      <c r="I124" s="590"/>
      <c r="J124" s="651"/>
      <c r="K124" s="654"/>
      <c r="L124" s="700"/>
      <c r="M124" s="335"/>
      <c r="N124" s="335"/>
      <c r="O124" s="38"/>
      <c r="P124" s="38"/>
      <c r="Q124" s="38"/>
      <c r="R124" s="38"/>
      <c r="S124" s="38"/>
      <c r="T124" s="38"/>
      <c r="U124" s="38"/>
      <c r="V124" s="38"/>
      <c r="W124" s="38"/>
      <c r="X124" s="38"/>
      <c r="Y124" s="38"/>
      <c r="Z124" s="38"/>
    </row>
    <row r="125" spans="1:26" ht="32.25" customHeight="1" x14ac:dyDescent="0.3">
      <c r="A125" s="38"/>
      <c r="B125" s="379"/>
      <c r="C125" s="227"/>
      <c r="D125" s="615"/>
      <c r="E125" s="231"/>
      <c r="F125" s="644"/>
      <c r="G125" s="204">
        <v>3</v>
      </c>
      <c r="H125" s="204"/>
      <c r="I125" s="590"/>
      <c r="J125" s="651"/>
      <c r="K125" s="654"/>
      <c r="L125" s="700"/>
      <c r="M125" s="335"/>
      <c r="N125" s="335"/>
      <c r="O125" s="38"/>
      <c r="P125" s="38"/>
      <c r="Q125" s="38"/>
      <c r="R125" s="38"/>
      <c r="S125" s="38"/>
      <c r="T125" s="38"/>
      <c r="U125" s="38"/>
      <c r="V125" s="38"/>
      <c r="W125" s="38"/>
      <c r="X125" s="38"/>
      <c r="Y125" s="38"/>
      <c r="Z125" s="38"/>
    </row>
    <row r="126" spans="1:26" ht="32.25" customHeight="1" x14ac:dyDescent="0.3">
      <c r="A126" s="38"/>
      <c r="B126" s="379"/>
      <c r="C126" s="227"/>
      <c r="D126" s="615"/>
      <c r="E126" s="231"/>
      <c r="F126" s="644"/>
      <c r="G126" s="204">
        <v>4</v>
      </c>
      <c r="H126" s="204"/>
      <c r="I126" s="590"/>
      <c r="J126" s="651"/>
      <c r="K126" s="654"/>
      <c r="L126" s="700"/>
      <c r="M126" s="335"/>
      <c r="N126" s="335"/>
      <c r="O126" s="38"/>
      <c r="P126" s="38"/>
      <c r="Q126" s="38"/>
      <c r="R126" s="38"/>
      <c r="S126" s="38"/>
      <c r="T126" s="38"/>
      <c r="U126" s="38"/>
      <c r="V126" s="38"/>
      <c r="W126" s="38"/>
      <c r="X126" s="38"/>
      <c r="Y126" s="38"/>
      <c r="Z126" s="38"/>
    </row>
    <row r="127" spans="1:26" ht="32.25" customHeight="1" x14ac:dyDescent="0.3">
      <c r="A127" s="38"/>
      <c r="B127" s="379"/>
      <c r="C127" s="227"/>
      <c r="D127" s="615"/>
      <c r="E127" s="231"/>
      <c r="F127" s="644"/>
      <c r="G127" s="204">
        <v>5</v>
      </c>
      <c r="H127" s="204"/>
      <c r="I127" s="590"/>
      <c r="J127" s="651"/>
      <c r="K127" s="654"/>
      <c r="L127" s="700"/>
      <c r="M127" s="335"/>
      <c r="N127" s="335"/>
      <c r="O127" s="38"/>
      <c r="P127" s="38"/>
      <c r="Q127" s="38"/>
      <c r="R127" s="38"/>
      <c r="S127" s="38"/>
      <c r="T127" s="38"/>
      <c r="U127" s="38"/>
      <c r="V127" s="38"/>
      <c r="W127" s="38"/>
      <c r="X127" s="38"/>
      <c r="Y127" s="38"/>
      <c r="Z127" s="38"/>
    </row>
    <row r="128" spans="1:26" ht="12.75" customHeight="1" x14ac:dyDescent="0.3">
      <c r="A128" s="38"/>
      <c r="B128" s="379"/>
      <c r="C128" s="227"/>
      <c r="D128" s="615"/>
      <c r="E128" s="231"/>
      <c r="F128" s="644"/>
      <c r="G128" s="204">
        <v>6</v>
      </c>
      <c r="H128" s="204"/>
      <c r="I128" s="590"/>
      <c r="J128" s="651"/>
      <c r="K128" s="654"/>
      <c r="L128" s="700"/>
      <c r="M128" s="335"/>
      <c r="N128" s="335"/>
      <c r="O128" s="38"/>
      <c r="P128" s="38"/>
      <c r="Q128" s="38"/>
      <c r="R128" s="38"/>
      <c r="S128" s="38"/>
      <c r="T128" s="38"/>
      <c r="U128" s="38"/>
      <c r="V128" s="38"/>
      <c r="W128" s="38"/>
      <c r="X128" s="38"/>
      <c r="Y128" s="38"/>
      <c r="Z128" s="38"/>
    </row>
    <row r="129" spans="1:26" ht="12.75" customHeight="1" x14ac:dyDescent="0.3">
      <c r="A129" s="38"/>
      <c r="B129" s="379"/>
      <c r="C129" s="227"/>
      <c r="D129" s="615"/>
      <c r="E129" s="231"/>
      <c r="F129" s="644"/>
      <c r="G129" s="204">
        <v>7</v>
      </c>
      <c r="H129" s="204"/>
      <c r="I129" s="590"/>
      <c r="J129" s="651"/>
      <c r="K129" s="654"/>
      <c r="L129" s="700"/>
      <c r="M129" s="335"/>
      <c r="N129" s="335"/>
      <c r="O129" s="38"/>
      <c r="P129" s="38"/>
      <c r="Q129" s="38"/>
      <c r="R129" s="38"/>
      <c r="S129" s="38"/>
      <c r="T129" s="38"/>
      <c r="U129" s="38"/>
      <c r="V129" s="38"/>
      <c r="W129" s="38"/>
      <c r="X129" s="38"/>
      <c r="Y129" s="38"/>
      <c r="Z129" s="38"/>
    </row>
    <row r="130" spans="1:26" ht="12.75" customHeight="1" x14ac:dyDescent="0.3">
      <c r="A130" s="38"/>
      <c r="B130" s="380"/>
      <c r="C130" s="227"/>
      <c r="D130" s="616"/>
      <c r="E130" s="232"/>
      <c r="F130" s="645"/>
      <c r="G130" s="205">
        <v>8</v>
      </c>
      <c r="H130" s="205"/>
      <c r="I130" s="591"/>
      <c r="J130" s="652"/>
      <c r="K130" s="655"/>
      <c r="L130" s="701"/>
      <c r="M130" s="335"/>
      <c r="N130" s="335"/>
      <c r="O130" s="38"/>
      <c r="P130" s="38"/>
      <c r="Q130" s="38"/>
      <c r="R130" s="38"/>
      <c r="S130" s="38"/>
      <c r="T130" s="38"/>
      <c r="U130" s="38"/>
      <c r="V130" s="38"/>
      <c r="W130" s="38"/>
      <c r="X130" s="38"/>
      <c r="Y130" s="38"/>
      <c r="Z130" s="38"/>
    </row>
    <row r="131" spans="1:26" ht="182.25" x14ac:dyDescent="0.3">
      <c r="A131" s="38"/>
      <c r="B131" s="378" t="str">
        <f>+LEFT(C131,4)</f>
        <v>15.6</v>
      </c>
      <c r="C131" s="226" t="s">
        <v>709</v>
      </c>
      <c r="D131" s="664" t="s">
        <v>706</v>
      </c>
      <c r="E131" s="589" t="s">
        <v>710</v>
      </c>
      <c r="F131" s="667">
        <v>3</v>
      </c>
      <c r="G131" s="203">
        <v>1</v>
      </c>
      <c r="H131" s="202" t="s">
        <v>514</v>
      </c>
      <c r="I131" s="589" t="s">
        <v>515</v>
      </c>
      <c r="J131" s="702">
        <v>3</v>
      </c>
      <c r="K131" s="653"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699">
        <f>+IF(K131="",231,IF(K131="Deficiencia de control mayor (diseño y ejecución)",240,IF(K131="Deficiencia de control (diseño o ejecución)",260,IF(K131="Oportunidad de mejora",280,300))))</f>
        <v>300</v>
      </c>
      <c r="M131" s="497">
        <v>5.7896000000000001</v>
      </c>
      <c r="N131" s="497">
        <f>+L131+M131</f>
        <v>305.78960000000001</v>
      </c>
      <c r="O131" s="38"/>
      <c r="P131" s="38"/>
      <c r="Q131" s="38"/>
      <c r="R131" s="38"/>
      <c r="S131" s="38"/>
      <c r="T131" s="38"/>
      <c r="U131" s="38"/>
      <c r="V131" s="38"/>
      <c r="W131" s="38"/>
      <c r="X131" s="38"/>
      <c r="Y131" s="38"/>
      <c r="Z131" s="38"/>
    </row>
    <row r="132" spans="1:26" ht="32.25" customHeight="1" x14ac:dyDescent="0.3">
      <c r="A132" s="38"/>
      <c r="B132" s="379"/>
      <c r="C132" s="227"/>
      <c r="D132" s="665"/>
      <c r="E132" s="590"/>
      <c r="F132" s="590"/>
      <c r="G132" s="204">
        <v>2</v>
      </c>
      <c r="H132" s="204"/>
      <c r="I132" s="590"/>
      <c r="J132" s="651"/>
      <c r="K132" s="654"/>
      <c r="L132" s="700"/>
      <c r="M132" s="335"/>
      <c r="N132" s="335"/>
      <c r="O132" s="38"/>
      <c r="P132" s="38"/>
      <c r="Q132" s="38"/>
      <c r="R132" s="38"/>
      <c r="S132" s="38"/>
      <c r="T132" s="38"/>
      <c r="U132" s="38"/>
      <c r="V132" s="38"/>
      <c r="W132" s="38"/>
      <c r="X132" s="38"/>
      <c r="Y132" s="38"/>
      <c r="Z132" s="38"/>
    </row>
    <row r="133" spans="1:26" ht="32.25" customHeight="1" x14ac:dyDescent="0.3">
      <c r="A133" s="38"/>
      <c r="B133" s="379"/>
      <c r="C133" s="227"/>
      <c r="D133" s="665"/>
      <c r="E133" s="590"/>
      <c r="F133" s="590"/>
      <c r="G133" s="204">
        <v>3</v>
      </c>
      <c r="H133" s="204"/>
      <c r="I133" s="590"/>
      <c r="J133" s="651"/>
      <c r="K133" s="654"/>
      <c r="L133" s="700"/>
      <c r="M133" s="335"/>
      <c r="N133" s="335"/>
      <c r="O133" s="38"/>
      <c r="P133" s="38"/>
      <c r="Q133" s="38"/>
      <c r="R133" s="38"/>
      <c r="S133" s="38"/>
      <c r="T133" s="38"/>
      <c r="U133" s="38"/>
      <c r="V133" s="38"/>
      <c r="W133" s="38"/>
      <c r="X133" s="38"/>
      <c r="Y133" s="38"/>
      <c r="Z133" s="38"/>
    </row>
    <row r="134" spans="1:26" ht="32.25" customHeight="1" x14ac:dyDescent="0.3">
      <c r="A134" s="38"/>
      <c r="B134" s="379"/>
      <c r="C134" s="227"/>
      <c r="D134" s="665"/>
      <c r="E134" s="590"/>
      <c r="F134" s="590"/>
      <c r="G134" s="204">
        <v>4</v>
      </c>
      <c r="H134" s="204"/>
      <c r="I134" s="590"/>
      <c r="J134" s="651"/>
      <c r="K134" s="654"/>
      <c r="L134" s="700"/>
      <c r="M134" s="335"/>
      <c r="N134" s="335"/>
      <c r="O134" s="38"/>
      <c r="P134" s="38"/>
      <c r="Q134" s="38"/>
      <c r="R134" s="38"/>
      <c r="S134" s="38"/>
      <c r="T134" s="38"/>
      <c r="U134" s="38"/>
      <c r="V134" s="38"/>
      <c r="W134" s="38"/>
      <c r="X134" s="38"/>
      <c r="Y134" s="38"/>
      <c r="Z134" s="38"/>
    </row>
    <row r="135" spans="1:26" ht="32.25" customHeight="1" x14ac:dyDescent="0.3">
      <c r="A135" s="38"/>
      <c r="B135" s="379"/>
      <c r="C135" s="227"/>
      <c r="D135" s="665"/>
      <c r="E135" s="590"/>
      <c r="F135" s="590"/>
      <c r="G135" s="204">
        <v>5</v>
      </c>
      <c r="H135" s="204"/>
      <c r="I135" s="590"/>
      <c r="J135" s="651"/>
      <c r="K135" s="654"/>
      <c r="L135" s="700"/>
      <c r="M135" s="335"/>
      <c r="N135" s="335"/>
      <c r="O135" s="38"/>
      <c r="P135" s="38"/>
      <c r="Q135" s="38"/>
      <c r="R135" s="38"/>
      <c r="S135" s="38"/>
      <c r="T135" s="38"/>
      <c r="U135" s="38"/>
      <c r="V135" s="38"/>
      <c r="W135" s="38"/>
      <c r="X135" s="38"/>
      <c r="Y135" s="38"/>
      <c r="Z135" s="38"/>
    </row>
    <row r="136" spans="1:26" ht="32.25" customHeight="1" x14ac:dyDescent="0.3">
      <c r="A136" s="38"/>
      <c r="B136" s="379"/>
      <c r="C136" s="227"/>
      <c r="D136" s="665"/>
      <c r="E136" s="590"/>
      <c r="F136" s="590"/>
      <c r="G136" s="204">
        <v>6</v>
      </c>
      <c r="H136" s="204"/>
      <c r="I136" s="590"/>
      <c r="J136" s="651"/>
      <c r="K136" s="654"/>
      <c r="L136" s="700"/>
      <c r="M136" s="335"/>
      <c r="N136" s="335"/>
      <c r="O136" s="38"/>
      <c r="P136" s="38"/>
      <c r="Q136" s="38"/>
      <c r="R136" s="38"/>
      <c r="S136" s="38"/>
      <c r="T136" s="38"/>
      <c r="U136" s="38"/>
      <c r="V136" s="38"/>
      <c r="W136" s="38"/>
      <c r="X136" s="38"/>
      <c r="Y136" s="38"/>
      <c r="Z136" s="38"/>
    </row>
    <row r="137" spans="1:26" ht="32.25" customHeight="1" x14ac:dyDescent="0.3">
      <c r="A137" s="38"/>
      <c r="B137" s="379"/>
      <c r="C137" s="227"/>
      <c r="D137" s="665"/>
      <c r="E137" s="590"/>
      <c r="F137" s="590"/>
      <c r="G137" s="204">
        <v>7</v>
      </c>
      <c r="H137" s="204"/>
      <c r="I137" s="590"/>
      <c r="J137" s="651"/>
      <c r="K137" s="654"/>
      <c r="L137" s="700"/>
      <c r="M137" s="335"/>
      <c r="N137" s="335"/>
      <c r="O137" s="38"/>
      <c r="P137" s="38"/>
      <c r="Q137" s="38"/>
      <c r="R137" s="38"/>
      <c r="S137" s="38"/>
      <c r="T137" s="38"/>
      <c r="U137" s="38"/>
      <c r="V137" s="38"/>
      <c r="W137" s="38"/>
      <c r="X137" s="38"/>
      <c r="Y137" s="38"/>
      <c r="Z137" s="38"/>
    </row>
    <row r="138" spans="1:26" ht="32.25" customHeight="1" x14ac:dyDescent="0.3">
      <c r="A138" s="38"/>
      <c r="B138" s="380"/>
      <c r="C138" s="227"/>
      <c r="D138" s="666"/>
      <c r="E138" s="591"/>
      <c r="F138" s="591"/>
      <c r="G138" s="205">
        <v>8</v>
      </c>
      <c r="H138" s="205"/>
      <c r="I138" s="591"/>
      <c r="J138" s="652"/>
      <c r="K138" s="655"/>
      <c r="L138" s="701"/>
      <c r="M138" s="335"/>
      <c r="N138" s="335"/>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47"/>
      <c r="M139" s="47"/>
      <c r="N139" s="47"/>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47"/>
      <c r="M140" s="47"/>
      <c r="N140" s="47"/>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47"/>
      <c r="M141" s="47"/>
      <c r="N141" s="47"/>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47"/>
      <c r="M142" s="47"/>
      <c r="N142" s="47"/>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47"/>
      <c r="M143" s="47"/>
      <c r="N143" s="47"/>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47"/>
      <c r="M144" s="47"/>
      <c r="N144" s="47"/>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47"/>
      <c r="M145" s="47"/>
      <c r="N145" s="47"/>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47"/>
      <c r="M146" s="47"/>
      <c r="N146" s="47"/>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47"/>
      <c r="M147" s="47"/>
      <c r="N147" s="47"/>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47"/>
      <c r="M148" s="47"/>
      <c r="N148" s="47"/>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47"/>
      <c r="M149" s="47"/>
      <c r="N149" s="47"/>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47"/>
      <c r="M150" s="47"/>
      <c r="N150" s="47"/>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47"/>
      <c r="M151" s="47"/>
      <c r="N151" s="47"/>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47"/>
      <c r="M152" s="47"/>
      <c r="N152" s="47"/>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47"/>
      <c r="M153" s="47"/>
      <c r="N153" s="47"/>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47"/>
      <c r="M154" s="47"/>
      <c r="N154" s="47"/>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47"/>
      <c r="M155" s="47"/>
      <c r="N155" s="47"/>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47"/>
      <c r="M156" s="47"/>
      <c r="N156" s="47"/>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47"/>
      <c r="M157" s="47"/>
      <c r="N157" s="47"/>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47"/>
      <c r="M158" s="47"/>
      <c r="N158" s="47"/>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47"/>
      <c r="M159" s="47"/>
      <c r="N159" s="47"/>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47"/>
      <c r="M160" s="47"/>
      <c r="N160" s="47"/>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47"/>
      <c r="M161" s="47"/>
      <c r="N161" s="47"/>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47"/>
      <c r="M162" s="47"/>
      <c r="N162" s="47"/>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47"/>
      <c r="M163" s="47"/>
      <c r="N163" s="47"/>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47"/>
      <c r="M164" s="47"/>
      <c r="N164" s="47"/>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47"/>
      <c r="M165" s="47"/>
      <c r="N165" s="47"/>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47"/>
      <c r="M166" s="47"/>
      <c r="N166" s="47"/>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47"/>
      <c r="M167" s="47"/>
      <c r="N167" s="47"/>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47"/>
      <c r="M168" s="47"/>
      <c r="N168" s="47"/>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47"/>
      <c r="M169" s="47"/>
      <c r="N169" s="47"/>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47"/>
      <c r="M170" s="47"/>
      <c r="N170" s="47"/>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47"/>
      <c r="M171" s="47"/>
      <c r="N171" s="47"/>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47"/>
      <c r="M172" s="47"/>
      <c r="N172" s="47"/>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47"/>
      <c r="M173" s="47"/>
      <c r="N173" s="47"/>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47"/>
      <c r="M174" s="47"/>
      <c r="N174" s="47"/>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47"/>
      <c r="M175" s="47"/>
      <c r="N175" s="47"/>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47"/>
      <c r="M176" s="47"/>
      <c r="N176" s="47"/>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47"/>
      <c r="M177" s="47"/>
      <c r="N177" s="47"/>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47"/>
      <c r="M178" s="47"/>
      <c r="N178" s="47"/>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47"/>
      <c r="M179" s="47"/>
      <c r="N179" s="47"/>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47"/>
      <c r="M180" s="47"/>
      <c r="N180" s="47"/>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47"/>
      <c r="M181" s="47"/>
      <c r="N181" s="47"/>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47"/>
      <c r="M182" s="47"/>
      <c r="N182" s="47"/>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47"/>
      <c r="M183" s="47"/>
      <c r="N183" s="47"/>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47"/>
      <c r="M184" s="47"/>
      <c r="N184" s="47"/>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47"/>
      <c r="M185" s="47"/>
      <c r="N185" s="47"/>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47"/>
      <c r="M186" s="47"/>
      <c r="N186" s="47"/>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47"/>
      <c r="M187" s="47"/>
      <c r="N187" s="47"/>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47"/>
      <c r="M188" s="47"/>
      <c r="N188" s="47"/>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47"/>
      <c r="M189" s="47"/>
      <c r="N189" s="47"/>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47"/>
      <c r="M190" s="47"/>
      <c r="N190" s="47"/>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47"/>
      <c r="M191" s="47"/>
      <c r="N191" s="47"/>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47"/>
      <c r="M192" s="47"/>
      <c r="N192" s="47"/>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47"/>
      <c r="M193" s="47"/>
      <c r="N193" s="47"/>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47"/>
      <c r="M194" s="47"/>
      <c r="N194" s="47"/>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47"/>
      <c r="M195" s="47"/>
      <c r="N195" s="47"/>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47"/>
      <c r="M196" s="47"/>
      <c r="N196" s="47"/>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47"/>
      <c r="M197" s="47"/>
      <c r="N197" s="47"/>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47"/>
      <c r="M198" s="47"/>
      <c r="N198" s="47"/>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47"/>
      <c r="M199" s="47"/>
      <c r="N199" s="47"/>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47"/>
      <c r="M200" s="47"/>
      <c r="N200" s="47"/>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47"/>
      <c r="M201" s="47"/>
      <c r="N201" s="47"/>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47"/>
      <c r="M202" s="47"/>
      <c r="N202" s="47"/>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47"/>
      <c r="M203" s="47"/>
      <c r="N203" s="47"/>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47"/>
      <c r="M204" s="47"/>
      <c r="N204" s="47"/>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47"/>
      <c r="M205" s="47"/>
      <c r="N205" s="47"/>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47"/>
      <c r="M206" s="47"/>
      <c r="N206" s="47"/>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47"/>
      <c r="M207" s="47"/>
      <c r="N207" s="47"/>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47"/>
      <c r="M208" s="47"/>
      <c r="N208" s="47"/>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47"/>
      <c r="M209" s="47"/>
      <c r="N209" s="47"/>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47"/>
      <c r="M210" s="47"/>
      <c r="N210" s="47"/>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47"/>
      <c r="M211" s="47"/>
      <c r="N211" s="47"/>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47"/>
      <c r="M212" s="47"/>
      <c r="N212" s="47"/>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47"/>
      <c r="M213" s="47"/>
      <c r="N213" s="47"/>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47"/>
      <c r="M214" s="47"/>
      <c r="N214" s="47"/>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47"/>
      <c r="M215" s="47"/>
      <c r="N215" s="47"/>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47"/>
      <c r="M216" s="47"/>
      <c r="N216" s="47"/>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47"/>
      <c r="M217" s="47"/>
      <c r="N217" s="47"/>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47"/>
      <c r="M218" s="47"/>
      <c r="N218" s="47"/>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47"/>
      <c r="M219" s="47"/>
      <c r="N219" s="47"/>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47"/>
      <c r="M220" s="47"/>
      <c r="N220" s="47"/>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47"/>
      <c r="M221" s="47"/>
      <c r="N221" s="47"/>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47"/>
      <c r="M222" s="47"/>
      <c r="N222" s="47"/>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47"/>
      <c r="M223" s="47"/>
      <c r="N223" s="47"/>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47"/>
      <c r="M224" s="47"/>
      <c r="N224" s="47"/>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47"/>
      <c r="M225" s="47"/>
      <c r="N225" s="47"/>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47"/>
      <c r="M226" s="47"/>
      <c r="N226" s="47"/>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47"/>
      <c r="M227" s="47"/>
      <c r="N227" s="47"/>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47"/>
      <c r="M228" s="47"/>
      <c r="N228" s="47"/>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47"/>
      <c r="M229" s="47"/>
      <c r="N229" s="47"/>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47"/>
      <c r="M230" s="47"/>
      <c r="N230" s="47"/>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47"/>
      <c r="M231" s="47"/>
      <c r="N231" s="47"/>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47"/>
      <c r="M232" s="47"/>
      <c r="N232" s="47"/>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47"/>
      <c r="M233" s="47"/>
      <c r="N233" s="47"/>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47"/>
      <c r="M234" s="47"/>
      <c r="N234" s="47"/>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47"/>
      <c r="M235" s="47"/>
      <c r="N235" s="47"/>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47"/>
      <c r="M236" s="47"/>
      <c r="N236" s="47"/>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47"/>
      <c r="M237" s="47"/>
      <c r="N237" s="47"/>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47"/>
      <c r="M238" s="47"/>
      <c r="N238" s="47"/>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47"/>
      <c r="M239" s="47"/>
      <c r="N239" s="47"/>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47"/>
      <c r="M240" s="47"/>
      <c r="N240" s="47"/>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47"/>
      <c r="M241" s="47"/>
      <c r="N241" s="47"/>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47"/>
      <c r="M242" s="47"/>
      <c r="N242" s="47"/>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47"/>
      <c r="M243" s="47"/>
      <c r="N243" s="47"/>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47"/>
      <c r="M244" s="47"/>
      <c r="N244" s="47"/>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47"/>
      <c r="M245" s="47"/>
      <c r="N245" s="47"/>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47"/>
      <c r="M246" s="47"/>
      <c r="N246" s="47"/>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47"/>
      <c r="M247" s="47"/>
      <c r="N247" s="47"/>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47"/>
      <c r="M248" s="47"/>
      <c r="N248" s="47"/>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47"/>
      <c r="M249" s="47"/>
      <c r="N249" s="47"/>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47"/>
      <c r="M250" s="47"/>
      <c r="N250" s="47"/>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47"/>
      <c r="M251" s="47"/>
      <c r="N251" s="47"/>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47"/>
      <c r="M252" s="47"/>
      <c r="N252" s="47"/>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47"/>
      <c r="M253" s="47"/>
      <c r="N253" s="47"/>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47"/>
      <c r="M254" s="47"/>
      <c r="N254" s="47"/>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47"/>
      <c r="M255" s="47"/>
      <c r="N255" s="47"/>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47"/>
      <c r="M256" s="47"/>
      <c r="N256" s="47"/>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47"/>
      <c r="M257" s="47"/>
      <c r="N257" s="47"/>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47"/>
      <c r="M258" s="47"/>
      <c r="N258" s="47"/>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47"/>
      <c r="M259" s="47"/>
      <c r="N259" s="47"/>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47"/>
      <c r="M260" s="47"/>
      <c r="N260" s="47"/>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47"/>
      <c r="M261" s="47"/>
      <c r="N261" s="47"/>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47"/>
      <c r="M262" s="47"/>
      <c r="N262" s="47"/>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47"/>
      <c r="M263" s="47"/>
      <c r="N263" s="47"/>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47"/>
      <c r="M264" s="47"/>
      <c r="N264" s="47"/>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47"/>
      <c r="M265" s="47"/>
      <c r="N265" s="47"/>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47"/>
      <c r="M266" s="47"/>
      <c r="N266" s="47"/>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47"/>
      <c r="M267" s="47"/>
      <c r="N267" s="47"/>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47"/>
      <c r="M268" s="47"/>
      <c r="N268" s="47"/>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47"/>
      <c r="M269" s="47"/>
      <c r="N269" s="47"/>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47"/>
      <c r="M270" s="47"/>
      <c r="N270" s="47"/>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47"/>
      <c r="M271" s="47"/>
      <c r="N271" s="47"/>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47"/>
      <c r="M272" s="47"/>
      <c r="N272" s="47"/>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47"/>
      <c r="M273" s="47"/>
      <c r="N273" s="47"/>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47"/>
      <c r="M274" s="47"/>
      <c r="N274" s="47"/>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47"/>
      <c r="M275" s="47"/>
      <c r="N275" s="47"/>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47"/>
      <c r="M276" s="47"/>
      <c r="N276" s="47"/>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47"/>
      <c r="M277" s="47"/>
      <c r="N277" s="47"/>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47"/>
      <c r="M278" s="47"/>
      <c r="N278" s="47"/>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47"/>
      <c r="M279" s="47"/>
      <c r="N279" s="47"/>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47"/>
      <c r="M280" s="47"/>
      <c r="N280" s="47"/>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47"/>
      <c r="M281" s="47"/>
      <c r="N281" s="47"/>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47"/>
      <c r="M282" s="47"/>
      <c r="N282" s="47"/>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47"/>
      <c r="M283" s="47"/>
      <c r="N283" s="47"/>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47"/>
      <c r="M284" s="47"/>
      <c r="N284" s="47"/>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47"/>
      <c r="M285" s="47"/>
      <c r="N285" s="47"/>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47"/>
      <c r="M286" s="47"/>
      <c r="N286" s="47"/>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47"/>
      <c r="M287" s="47"/>
      <c r="N287" s="47"/>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47"/>
      <c r="M288" s="47"/>
      <c r="N288" s="47"/>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47"/>
      <c r="M289" s="47"/>
      <c r="N289" s="47"/>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47"/>
      <c r="M290" s="47"/>
      <c r="N290" s="47"/>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47"/>
      <c r="M291" s="47"/>
      <c r="N291" s="47"/>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47"/>
      <c r="M292" s="47"/>
      <c r="N292" s="47"/>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47"/>
      <c r="M293" s="47"/>
      <c r="N293" s="47"/>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47"/>
      <c r="M294" s="47"/>
      <c r="N294" s="47"/>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47"/>
      <c r="M295" s="47"/>
      <c r="N295" s="47"/>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47"/>
      <c r="M296" s="47"/>
      <c r="N296" s="47"/>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47"/>
      <c r="M297" s="47"/>
      <c r="N297" s="47"/>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47"/>
      <c r="M298" s="47"/>
      <c r="N298" s="47"/>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47"/>
      <c r="M299" s="47"/>
      <c r="N299" s="47"/>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47"/>
      <c r="M300" s="47"/>
      <c r="N300" s="47"/>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47"/>
      <c r="M301" s="47"/>
      <c r="N301" s="47"/>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47"/>
      <c r="M302" s="47"/>
      <c r="N302" s="47"/>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47"/>
      <c r="M303" s="47"/>
      <c r="N303" s="47"/>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47"/>
      <c r="M304" s="47"/>
      <c r="N304" s="47"/>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47"/>
      <c r="M305" s="47"/>
      <c r="N305" s="47"/>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47"/>
      <c r="M306" s="47"/>
      <c r="N306" s="47"/>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47"/>
      <c r="M307" s="47"/>
      <c r="N307" s="47"/>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47"/>
      <c r="M308" s="47"/>
      <c r="N308" s="47"/>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47"/>
      <c r="M309" s="47"/>
      <c r="N309" s="47"/>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47"/>
      <c r="M310" s="47"/>
      <c r="N310" s="47"/>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47"/>
      <c r="M311" s="47"/>
      <c r="N311" s="47"/>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47"/>
      <c r="M312" s="47"/>
      <c r="N312" s="47"/>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47"/>
      <c r="M313" s="47"/>
      <c r="N313" s="47"/>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47"/>
      <c r="M314" s="47"/>
      <c r="N314" s="47"/>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47"/>
      <c r="M315" s="47"/>
      <c r="N315" s="47"/>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47"/>
      <c r="M316" s="47"/>
      <c r="N316" s="47"/>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47"/>
      <c r="M317" s="47"/>
      <c r="N317" s="47"/>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47"/>
      <c r="M318" s="47"/>
      <c r="N318" s="47"/>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47"/>
      <c r="M319" s="47"/>
      <c r="N319" s="47"/>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47"/>
      <c r="M320" s="47"/>
      <c r="N320" s="47"/>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47"/>
      <c r="M321" s="47"/>
      <c r="N321" s="47"/>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47"/>
      <c r="M322" s="47"/>
      <c r="N322" s="47"/>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47"/>
      <c r="M323" s="47"/>
      <c r="N323" s="47"/>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47"/>
      <c r="M324" s="47"/>
      <c r="N324" s="47"/>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47"/>
      <c r="M325" s="47"/>
      <c r="N325" s="47"/>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47"/>
      <c r="M326" s="47"/>
      <c r="N326" s="47"/>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47"/>
      <c r="M327" s="47"/>
      <c r="N327" s="47"/>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47"/>
      <c r="M328" s="47"/>
      <c r="N328" s="47"/>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47"/>
      <c r="M329" s="47"/>
      <c r="N329" s="47"/>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47"/>
      <c r="M330" s="47"/>
      <c r="N330" s="47"/>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47"/>
      <c r="M331" s="47"/>
      <c r="N331" s="47"/>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47"/>
      <c r="M332" s="47"/>
      <c r="N332" s="47"/>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47"/>
      <c r="M333" s="47"/>
      <c r="N333" s="47"/>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47"/>
      <c r="M334" s="47"/>
      <c r="N334" s="47"/>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47"/>
      <c r="M335" s="47"/>
      <c r="N335" s="47"/>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47"/>
      <c r="M336" s="47"/>
      <c r="N336" s="47"/>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47"/>
      <c r="M337" s="47"/>
      <c r="N337" s="47"/>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47"/>
      <c r="M338" s="47"/>
      <c r="N338" s="47"/>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47"/>
      <c r="M339" s="47"/>
      <c r="N339" s="47"/>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47"/>
      <c r="M340" s="47"/>
      <c r="N340" s="47"/>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47"/>
      <c r="M341" s="47"/>
      <c r="N341" s="47"/>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47"/>
      <c r="M342" s="47"/>
      <c r="N342" s="47"/>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47"/>
      <c r="M343" s="47"/>
      <c r="N343" s="47"/>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47"/>
      <c r="M344" s="47"/>
      <c r="N344" s="47"/>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47"/>
      <c r="M345" s="47"/>
      <c r="N345" s="47"/>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47"/>
      <c r="M346" s="47"/>
      <c r="N346" s="47"/>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47"/>
      <c r="M347" s="47"/>
      <c r="N347" s="47"/>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47"/>
      <c r="M348" s="47"/>
      <c r="N348" s="47"/>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47"/>
      <c r="M349" s="47"/>
      <c r="N349" s="47"/>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47"/>
      <c r="M350" s="47"/>
      <c r="N350" s="47"/>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47"/>
      <c r="M351" s="47"/>
      <c r="N351" s="47"/>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47"/>
      <c r="M352" s="47"/>
      <c r="N352" s="47"/>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47"/>
      <c r="M353" s="47"/>
      <c r="N353" s="47"/>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47"/>
      <c r="M354" s="47"/>
      <c r="N354" s="47"/>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47"/>
      <c r="M355" s="47"/>
      <c r="N355" s="47"/>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47"/>
      <c r="M356" s="47"/>
      <c r="N356" s="47"/>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47"/>
      <c r="M357" s="47"/>
      <c r="N357" s="47"/>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47"/>
      <c r="M358" s="47"/>
      <c r="N358" s="47"/>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47"/>
      <c r="M359" s="47"/>
      <c r="N359" s="47"/>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47"/>
      <c r="M360" s="47"/>
      <c r="N360" s="47"/>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47"/>
      <c r="M361" s="47"/>
      <c r="N361" s="47"/>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47"/>
      <c r="M362" s="47"/>
      <c r="N362" s="47"/>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47"/>
      <c r="M363" s="47"/>
      <c r="N363" s="47"/>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47"/>
      <c r="M364" s="47"/>
      <c r="N364" s="47"/>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47"/>
      <c r="M365" s="47"/>
      <c r="N365" s="47"/>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47"/>
      <c r="M366" s="47"/>
      <c r="N366" s="47"/>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47"/>
      <c r="M367" s="47"/>
      <c r="N367" s="47"/>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47"/>
      <c r="M368" s="47"/>
      <c r="N368" s="47"/>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47"/>
      <c r="M369" s="47"/>
      <c r="N369" s="47"/>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47"/>
      <c r="M370" s="47"/>
      <c r="N370" s="47"/>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47"/>
      <c r="M371" s="47"/>
      <c r="N371" s="47"/>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47"/>
      <c r="M372" s="47"/>
      <c r="N372" s="47"/>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47"/>
      <c r="M373" s="47"/>
      <c r="N373" s="47"/>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47"/>
      <c r="M374" s="47"/>
      <c r="N374" s="47"/>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47"/>
      <c r="M375" s="47"/>
      <c r="N375" s="47"/>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47"/>
      <c r="M376" s="47"/>
      <c r="N376" s="47"/>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47"/>
      <c r="M377" s="47"/>
      <c r="N377" s="47"/>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47"/>
      <c r="M378" s="47"/>
      <c r="N378" s="47"/>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47"/>
      <c r="M379" s="47"/>
      <c r="N379" s="47"/>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47"/>
      <c r="M380" s="47"/>
      <c r="N380" s="47"/>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47"/>
      <c r="M381" s="47"/>
      <c r="N381" s="47"/>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47"/>
      <c r="M382" s="47"/>
      <c r="N382" s="47"/>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47"/>
      <c r="M383" s="47"/>
      <c r="N383" s="47"/>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47"/>
      <c r="M384" s="47"/>
      <c r="N384" s="47"/>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47"/>
      <c r="M385" s="47"/>
      <c r="N385" s="47"/>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47"/>
      <c r="M386" s="47"/>
      <c r="N386" s="47"/>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47"/>
      <c r="M387" s="47"/>
      <c r="N387" s="47"/>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47"/>
      <c r="M388" s="47"/>
      <c r="N388" s="47"/>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47"/>
      <c r="M389" s="47"/>
      <c r="N389" s="47"/>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47"/>
      <c r="M390" s="47"/>
      <c r="N390" s="47"/>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47"/>
      <c r="M391" s="47"/>
      <c r="N391" s="47"/>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47"/>
      <c r="M392" s="47"/>
      <c r="N392" s="47"/>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47"/>
      <c r="M393" s="47"/>
      <c r="N393" s="47"/>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47"/>
      <c r="M394" s="47"/>
      <c r="N394" s="47"/>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47"/>
      <c r="M395" s="47"/>
      <c r="N395" s="47"/>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47"/>
      <c r="M396" s="47"/>
      <c r="N396" s="47"/>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47"/>
      <c r="M397" s="47"/>
      <c r="N397" s="47"/>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47"/>
      <c r="M398" s="47"/>
      <c r="N398" s="47"/>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47"/>
      <c r="M399" s="47"/>
      <c r="N399" s="47"/>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47"/>
      <c r="M400" s="47"/>
      <c r="N400" s="47"/>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47"/>
      <c r="M401" s="47"/>
      <c r="N401" s="47"/>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47"/>
      <c r="M402" s="47"/>
      <c r="N402" s="47"/>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47"/>
      <c r="M403" s="47"/>
      <c r="N403" s="47"/>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47"/>
      <c r="M404" s="47"/>
      <c r="N404" s="47"/>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47"/>
      <c r="M405" s="47"/>
      <c r="N405" s="47"/>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47"/>
      <c r="M406" s="47"/>
      <c r="N406" s="47"/>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47"/>
      <c r="M407" s="47"/>
      <c r="N407" s="47"/>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47"/>
      <c r="M408" s="47"/>
      <c r="N408" s="47"/>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47"/>
      <c r="M409" s="47"/>
      <c r="N409" s="47"/>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47"/>
      <c r="M410" s="47"/>
      <c r="N410" s="47"/>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47"/>
      <c r="M411" s="47"/>
      <c r="N411" s="47"/>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47"/>
      <c r="M412" s="47"/>
      <c r="N412" s="47"/>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47"/>
      <c r="M413" s="47"/>
      <c r="N413" s="47"/>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47"/>
      <c r="M414" s="47"/>
      <c r="N414" s="47"/>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47"/>
      <c r="M415" s="47"/>
      <c r="N415" s="47"/>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47"/>
      <c r="M416" s="47"/>
      <c r="N416" s="47"/>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47"/>
      <c r="M417" s="47"/>
      <c r="N417" s="47"/>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47"/>
      <c r="M418" s="47"/>
      <c r="N418" s="47"/>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47"/>
      <c r="M419" s="47"/>
      <c r="N419" s="47"/>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47"/>
      <c r="M420" s="47"/>
      <c r="N420" s="47"/>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47"/>
      <c r="M421" s="47"/>
      <c r="N421" s="47"/>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47"/>
      <c r="M422" s="47"/>
      <c r="N422" s="47"/>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47"/>
      <c r="M423" s="47"/>
      <c r="N423" s="47"/>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47"/>
      <c r="M424" s="47"/>
      <c r="N424" s="47"/>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47"/>
      <c r="M425" s="47"/>
      <c r="N425" s="47"/>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47"/>
      <c r="M426" s="47"/>
      <c r="N426" s="47"/>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47"/>
      <c r="M427" s="47"/>
      <c r="N427" s="47"/>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47"/>
      <c r="M428" s="47"/>
      <c r="N428" s="47"/>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47"/>
      <c r="M429" s="47"/>
      <c r="N429" s="47"/>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47"/>
      <c r="M430" s="47"/>
      <c r="N430" s="47"/>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47"/>
      <c r="M431" s="47"/>
      <c r="N431" s="47"/>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47"/>
      <c r="M432" s="47"/>
      <c r="N432" s="47"/>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47"/>
      <c r="M433" s="47"/>
      <c r="N433" s="47"/>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47"/>
      <c r="M434" s="47"/>
      <c r="N434" s="47"/>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47"/>
      <c r="M435" s="47"/>
      <c r="N435" s="47"/>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47"/>
      <c r="M436" s="47"/>
      <c r="N436" s="47"/>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47"/>
      <c r="M437" s="47"/>
      <c r="N437" s="47"/>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47"/>
      <c r="M438" s="47"/>
      <c r="N438" s="47"/>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47"/>
      <c r="M439" s="47"/>
      <c r="N439" s="47"/>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47"/>
      <c r="M440" s="47"/>
      <c r="N440" s="47"/>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47"/>
      <c r="M441" s="47"/>
      <c r="N441" s="47"/>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47"/>
      <c r="M442" s="47"/>
      <c r="N442" s="47"/>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47"/>
      <c r="M443" s="47"/>
      <c r="N443" s="47"/>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47"/>
      <c r="M444" s="47"/>
      <c r="N444" s="47"/>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47"/>
      <c r="M445" s="47"/>
      <c r="N445" s="47"/>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47"/>
      <c r="M446" s="47"/>
      <c r="N446" s="47"/>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47"/>
      <c r="M447" s="47"/>
      <c r="N447" s="47"/>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47"/>
      <c r="M448" s="47"/>
      <c r="N448" s="47"/>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47"/>
      <c r="M449" s="47"/>
      <c r="N449" s="47"/>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47"/>
      <c r="M450" s="47"/>
      <c r="N450" s="47"/>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47"/>
      <c r="M451" s="47"/>
      <c r="N451" s="47"/>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47"/>
      <c r="M452" s="47"/>
      <c r="N452" s="47"/>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47"/>
      <c r="M453" s="47"/>
      <c r="N453" s="47"/>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47"/>
      <c r="M454" s="47"/>
      <c r="N454" s="47"/>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47"/>
      <c r="M455" s="47"/>
      <c r="N455" s="47"/>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47"/>
      <c r="M456" s="47"/>
      <c r="N456" s="47"/>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47"/>
      <c r="M457" s="47"/>
      <c r="N457" s="47"/>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47"/>
      <c r="M458" s="47"/>
      <c r="N458" s="47"/>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47"/>
      <c r="M459" s="47"/>
      <c r="N459" s="47"/>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47"/>
      <c r="M460" s="47"/>
      <c r="N460" s="47"/>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47"/>
      <c r="M461" s="47"/>
      <c r="N461" s="47"/>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47"/>
      <c r="M462" s="47"/>
      <c r="N462" s="47"/>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47"/>
      <c r="M463" s="47"/>
      <c r="N463" s="47"/>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47"/>
      <c r="M464" s="47"/>
      <c r="N464" s="47"/>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47"/>
      <c r="M465" s="47"/>
      <c r="N465" s="47"/>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47"/>
      <c r="M466" s="47"/>
      <c r="N466" s="47"/>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47"/>
      <c r="M467" s="47"/>
      <c r="N467" s="47"/>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47"/>
      <c r="M468" s="47"/>
      <c r="N468" s="47"/>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47"/>
      <c r="M469" s="47"/>
      <c r="N469" s="47"/>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47"/>
      <c r="M470" s="47"/>
      <c r="N470" s="47"/>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47"/>
      <c r="M471" s="47"/>
      <c r="N471" s="47"/>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47"/>
      <c r="M472" s="47"/>
      <c r="N472" s="47"/>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47"/>
      <c r="M473" s="47"/>
      <c r="N473" s="47"/>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47"/>
      <c r="M474" s="47"/>
      <c r="N474" s="47"/>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47"/>
      <c r="M475" s="47"/>
      <c r="N475" s="47"/>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47"/>
      <c r="M476" s="47"/>
      <c r="N476" s="47"/>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47"/>
      <c r="M477" s="47"/>
      <c r="N477" s="47"/>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47"/>
      <c r="M478" s="47"/>
      <c r="N478" s="47"/>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47"/>
      <c r="M479" s="47"/>
      <c r="N479" s="47"/>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47"/>
      <c r="M480" s="47"/>
      <c r="N480" s="47"/>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47"/>
      <c r="M481" s="47"/>
      <c r="N481" s="47"/>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47"/>
      <c r="M482" s="47"/>
      <c r="N482" s="47"/>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47"/>
      <c r="M483" s="47"/>
      <c r="N483" s="47"/>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47"/>
      <c r="M484" s="47"/>
      <c r="N484" s="47"/>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47"/>
      <c r="M485" s="47"/>
      <c r="N485" s="47"/>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47"/>
      <c r="M486" s="47"/>
      <c r="N486" s="47"/>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47"/>
      <c r="M487" s="47"/>
      <c r="N487" s="47"/>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47"/>
      <c r="M488" s="47"/>
      <c r="N488" s="47"/>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47"/>
      <c r="M489" s="47"/>
      <c r="N489" s="47"/>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47"/>
      <c r="M490" s="47"/>
      <c r="N490" s="47"/>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47"/>
      <c r="M491" s="47"/>
      <c r="N491" s="47"/>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47"/>
      <c r="M492" s="47"/>
      <c r="N492" s="47"/>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47"/>
      <c r="M493" s="47"/>
      <c r="N493" s="47"/>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47"/>
      <c r="M494" s="47"/>
      <c r="N494" s="47"/>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47"/>
      <c r="M495" s="47"/>
      <c r="N495" s="47"/>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47"/>
      <c r="M496" s="47"/>
      <c r="N496" s="47"/>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47"/>
      <c r="M497" s="47"/>
      <c r="N497" s="47"/>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47"/>
      <c r="M498" s="47"/>
      <c r="N498" s="47"/>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47"/>
      <c r="M499" s="47"/>
      <c r="N499" s="47"/>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47"/>
      <c r="M500" s="47"/>
      <c r="N500" s="47"/>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47"/>
      <c r="M501" s="47"/>
      <c r="N501" s="47"/>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47"/>
      <c r="M502" s="47"/>
      <c r="N502" s="47"/>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47"/>
      <c r="M503" s="47"/>
      <c r="N503" s="47"/>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47"/>
      <c r="M504" s="47"/>
      <c r="N504" s="47"/>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47"/>
      <c r="M505" s="47"/>
      <c r="N505" s="47"/>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47"/>
      <c r="M506" s="47"/>
      <c r="N506" s="47"/>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47"/>
      <c r="M507" s="47"/>
      <c r="N507" s="47"/>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47"/>
      <c r="M508" s="47"/>
      <c r="N508" s="47"/>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47"/>
      <c r="M509" s="47"/>
      <c r="N509" s="47"/>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47"/>
      <c r="M510" s="47"/>
      <c r="N510" s="47"/>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47"/>
      <c r="M511" s="47"/>
      <c r="N511" s="47"/>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47"/>
      <c r="M512" s="47"/>
      <c r="N512" s="47"/>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47"/>
      <c r="M513" s="47"/>
      <c r="N513" s="47"/>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47"/>
      <c r="M514" s="47"/>
      <c r="N514" s="47"/>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47"/>
      <c r="M515" s="47"/>
      <c r="N515" s="47"/>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47"/>
      <c r="M516" s="47"/>
      <c r="N516" s="47"/>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47"/>
      <c r="M517" s="47"/>
      <c r="N517" s="47"/>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47"/>
      <c r="M518" s="47"/>
      <c r="N518" s="47"/>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47"/>
      <c r="M519" s="47"/>
      <c r="N519" s="47"/>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47"/>
      <c r="M520" s="47"/>
      <c r="N520" s="47"/>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47"/>
      <c r="M521" s="47"/>
      <c r="N521" s="47"/>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47"/>
      <c r="M522" s="47"/>
      <c r="N522" s="47"/>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47"/>
      <c r="M523" s="47"/>
      <c r="N523" s="47"/>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47"/>
      <c r="M524" s="47"/>
      <c r="N524" s="47"/>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47"/>
      <c r="M525" s="47"/>
      <c r="N525" s="47"/>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47"/>
      <c r="M526" s="47"/>
      <c r="N526" s="47"/>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47"/>
      <c r="M527" s="47"/>
      <c r="N527" s="47"/>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47"/>
      <c r="M528" s="47"/>
      <c r="N528" s="47"/>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47"/>
      <c r="M529" s="47"/>
      <c r="N529" s="47"/>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47"/>
      <c r="M530" s="47"/>
      <c r="N530" s="47"/>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47"/>
      <c r="M531" s="47"/>
      <c r="N531" s="47"/>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47"/>
      <c r="M532" s="47"/>
      <c r="N532" s="47"/>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47"/>
      <c r="M533" s="47"/>
      <c r="N533" s="47"/>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47"/>
      <c r="M534" s="47"/>
      <c r="N534" s="47"/>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47"/>
      <c r="M535" s="47"/>
      <c r="N535" s="47"/>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47"/>
      <c r="M536" s="47"/>
      <c r="N536" s="47"/>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47"/>
      <c r="M537" s="47"/>
      <c r="N537" s="47"/>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47"/>
      <c r="M538" s="47"/>
      <c r="N538" s="47"/>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47"/>
      <c r="M539" s="47"/>
      <c r="N539" s="47"/>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47"/>
      <c r="M540" s="47"/>
      <c r="N540" s="47"/>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47"/>
      <c r="M541" s="47"/>
      <c r="N541" s="47"/>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47"/>
      <c r="M542" s="47"/>
      <c r="N542" s="47"/>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47"/>
      <c r="M543" s="47"/>
      <c r="N543" s="47"/>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47"/>
      <c r="M544" s="47"/>
      <c r="N544" s="47"/>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47"/>
      <c r="M545" s="47"/>
      <c r="N545" s="47"/>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47"/>
      <c r="M546" s="47"/>
      <c r="N546" s="47"/>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47"/>
      <c r="M547" s="47"/>
      <c r="N547" s="47"/>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47"/>
      <c r="M548" s="47"/>
      <c r="N548" s="47"/>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47"/>
      <c r="M549" s="47"/>
      <c r="N549" s="47"/>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47"/>
      <c r="M550" s="47"/>
      <c r="N550" s="47"/>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47"/>
      <c r="M551" s="47"/>
      <c r="N551" s="47"/>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47"/>
      <c r="M552" s="47"/>
      <c r="N552" s="47"/>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47"/>
      <c r="M553" s="47"/>
      <c r="N553" s="47"/>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47"/>
      <c r="M554" s="47"/>
      <c r="N554" s="47"/>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47"/>
      <c r="M555" s="47"/>
      <c r="N555" s="47"/>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47"/>
      <c r="M556" s="47"/>
      <c r="N556" s="47"/>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47"/>
      <c r="M557" s="47"/>
      <c r="N557" s="47"/>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47"/>
      <c r="M558" s="47"/>
      <c r="N558" s="47"/>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47"/>
      <c r="M559" s="47"/>
      <c r="N559" s="47"/>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47"/>
      <c r="M560" s="47"/>
      <c r="N560" s="47"/>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47"/>
      <c r="M561" s="47"/>
      <c r="N561" s="47"/>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47"/>
      <c r="M562" s="47"/>
      <c r="N562" s="47"/>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47"/>
      <c r="M563" s="47"/>
      <c r="N563" s="47"/>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47"/>
      <c r="M564" s="47"/>
      <c r="N564" s="47"/>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47"/>
      <c r="M565" s="47"/>
      <c r="N565" s="47"/>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47"/>
      <c r="M566" s="47"/>
      <c r="N566" s="47"/>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47"/>
      <c r="M567" s="47"/>
      <c r="N567" s="47"/>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47"/>
      <c r="M568" s="47"/>
      <c r="N568" s="47"/>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47"/>
      <c r="M569" s="47"/>
      <c r="N569" s="47"/>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47"/>
      <c r="M570" s="47"/>
      <c r="N570" s="47"/>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47"/>
      <c r="M571" s="47"/>
      <c r="N571" s="47"/>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47"/>
      <c r="M572" s="47"/>
      <c r="N572" s="47"/>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47"/>
      <c r="M573" s="47"/>
      <c r="N573" s="47"/>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47"/>
      <c r="M574" s="47"/>
      <c r="N574" s="47"/>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47"/>
      <c r="M575" s="47"/>
      <c r="N575" s="47"/>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47"/>
      <c r="M576" s="47"/>
      <c r="N576" s="47"/>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47"/>
      <c r="M577" s="47"/>
      <c r="N577" s="47"/>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47"/>
      <c r="M578" s="47"/>
      <c r="N578" s="47"/>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47"/>
      <c r="M579" s="47"/>
      <c r="N579" s="47"/>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47"/>
      <c r="M580" s="47"/>
      <c r="N580" s="47"/>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47"/>
      <c r="M581" s="47"/>
      <c r="N581" s="47"/>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47"/>
      <c r="M582" s="47"/>
      <c r="N582" s="47"/>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47"/>
      <c r="M583" s="47"/>
      <c r="N583" s="47"/>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47"/>
      <c r="M584" s="47"/>
      <c r="N584" s="47"/>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47"/>
      <c r="M585" s="47"/>
      <c r="N585" s="47"/>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47"/>
      <c r="M586" s="47"/>
      <c r="N586" s="47"/>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47"/>
      <c r="M587" s="47"/>
      <c r="N587" s="47"/>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47"/>
      <c r="M588" s="47"/>
      <c r="N588" s="47"/>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47"/>
      <c r="M589" s="47"/>
      <c r="N589" s="47"/>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47"/>
      <c r="M590" s="47"/>
      <c r="N590" s="47"/>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47"/>
      <c r="M591" s="47"/>
      <c r="N591" s="47"/>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47"/>
      <c r="M592" s="47"/>
      <c r="N592" s="47"/>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47"/>
      <c r="M593" s="47"/>
      <c r="N593" s="47"/>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47"/>
      <c r="M594" s="47"/>
      <c r="N594" s="47"/>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47"/>
      <c r="M595" s="47"/>
      <c r="N595" s="47"/>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47"/>
      <c r="M596" s="47"/>
      <c r="N596" s="47"/>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47"/>
      <c r="M597" s="47"/>
      <c r="N597" s="47"/>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47"/>
      <c r="M598" s="47"/>
      <c r="N598" s="47"/>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47"/>
      <c r="M599" s="47"/>
      <c r="N599" s="47"/>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47"/>
      <c r="M600" s="47"/>
      <c r="N600" s="47"/>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47"/>
      <c r="M601" s="47"/>
      <c r="N601" s="47"/>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47"/>
      <c r="M602" s="47"/>
      <c r="N602" s="47"/>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47"/>
      <c r="M603" s="47"/>
      <c r="N603" s="47"/>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47"/>
      <c r="M604" s="47"/>
      <c r="N604" s="47"/>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47"/>
      <c r="M605" s="47"/>
      <c r="N605" s="47"/>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47"/>
      <c r="M606" s="47"/>
      <c r="N606" s="47"/>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47"/>
      <c r="M607" s="47"/>
      <c r="N607" s="47"/>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47"/>
      <c r="M608" s="47"/>
      <c r="N608" s="47"/>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47"/>
      <c r="M609" s="47"/>
      <c r="N609" s="47"/>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47"/>
      <c r="M610" s="47"/>
      <c r="N610" s="47"/>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47"/>
      <c r="M611" s="47"/>
      <c r="N611" s="47"/>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47"/>
      <c r="M612" s="47"/>
      <c r="N612" s="47"/>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47"/>
      <c r="M613" s="47"/>
      <c r="N613" s="47"/>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47"/>
      <c r="M614" s="47"/>
      <c r="N614" s="47"/>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47"/>
      <c r="M615" s="47"/>
      <c r="N615" s="47"/>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47"/>
      <c r="M616" s="47"/>
      <c r="N616" s="47"/>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47"/>
      <c r="M617" s="47"/>
      <c r="N617" s="47"/>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47"/>
      <c r="M618" s="47"/>
      <c r="N618" s="47"/>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47"/>
      <c r="M619" s="47"/>
      <c r="N619" s="47"/>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47"/>
      <c r="M620" s="47"/>
      <c r="N620" s="47"/>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47"/>
      <c r="M621" s="47"/>
      <c r="N621" s="47"/>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47"/>
      <c r="M622" s="47"/>
      <c r="N622" s="47"/>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47"/>
      <c r="M623" s="47"/>
      <c r="N623" s="47"/>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47"/>
      <c r="M624" s="47"/>
      <c r="N624" s="47"/>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47"/>
      <c r="M625" s="47"/>
      <c r="N625" s="47"/>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47"/>
      <c r="M626" s="47"/>
      <c r="N626" s="47"/>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47"/>
      <c r="M627" s="47"/>
      <c r="N627" s="47"/>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47"/>
      <c r="M628" s="47"/>
      <c r="N628" s="47"/>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47"/>
      <c r="M629" s="47"/>
      <c r="N629" s="47"/>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47"/>
      <c r="M630" s="47"/>
      <c r="N630" s="47"/>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47"/>
      <c r="M631" s="47"/>
      <c r="N631" s="47"/>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47"/>
      <c r="M632" s="47"/>
      <c r="N632" s="47"/>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47"/>
      <c r="M633" s="47"/>
      <c r="N633" s="47"/>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47"/>
      <c r="M634" s="47"/>
      <c r="N634" s="47"/>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47"/>
      <c r="M635" s="47"/>
      <c r="N635" s="47"/>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47"/>
      <c r="M636" s="47"/>
      <c r="N636" s="47"/>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47"/>
      <c r="M637" s="47"/>
      <c r="N637" s="47"/>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47"/>
      <c r="M638" s="47"/>
      <c r="N638" s="47"/>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47"/>
      <c r="M639" s="47"/>
      <c r="N639" s="47"/>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47"/>
      <c r="M640" s="47"/>
      <c r="N640" s="47"/>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47"/>
      <c r="M641" s="47"/>
      <c r="N641" s="47"/>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47"/>
      <c r="M642" s="47"/>
      <c r="N642" s="47"/>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47"/>
      <c r="M643" s="47"/>
      <c r="N643" s="47"/>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47"/>
      <c r="M644" s="47"/>
      <c r="N644" s="47"/>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47"/>
      <c r="M645" s="47"/>
      <c r="N645" s="47"/>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47"/>
      <c r="M646" s="47"/>
      <c r="N646" s="47"/>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47"/>
      <c r="M647" s="47"/>
      <c r="N647" s="47"/>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47"/>
      <c r="M648" s="47"/>
      <c r="N648" s="47"/>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47"/>
      <c r="M649" s="47"/>
      <c r="N649" s="47"/>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47"/>
      <c r="M650" s="47"/>
      <c r="N650" s="47"/>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47"/>
      <c r="M651" s="47"/>
      <c r="N651" s="47"/>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47"/>
      <c r="M652" s="47"/>
      <c r="N652" s="47"/>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47"/>
      <c r="M653" s="47"/>
      <c r="N653" s="47"/>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47"/>
      <c r="M654" s="47"/>
      <c r="N654" s="47"/>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47"/>
      <c r="M655" s="47"/>
      <c r="N655" s="47"/>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47"/>
      <c r="M656" s="47"/>
      <c r="N656" s="47"/>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47"/>
      <c r="M657" s="47"/>
      <c r="N657" s="47"/>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47"/>
      <c r="M658" s="47"/>
      <c r="N658" s="47"/>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47"/>
      <c r="M659" s="47"/>
      <c r="N659" s="47"/>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47"/>
      <c r="M660" s="47"/>
      <c r="N660" s="47"/>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47"/>
      <c r="M661" s="47"/>
      <c r="N661" s="47"/>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47"/>
      <c r="M662" s="47"/>
      <c r="N662" s="47"/>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47"/>
      <c r="M663" s="47"/>
      <c r="N663" s="47"/>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47"/>
      <c r="M664" s="47"/>
      <c r="N664" s="47"/>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47"/>
      <c r="M665" s="47"/>
      <c r="N665" s="47"/>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47"/>
      <c r="M666" s="47"/>
      <c r="N666" s="47"/>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47"/>
      <c r="M667" s="47"/>
      <c r="N667" s="47"/>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47"/>
      <c r="M668" s="47"/>
      <c r="N668" s="47"/>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47"/>
      <c r="M669" s="47"/>
      <c r="N669" s="47"/>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47"/>
      <c r="M670" s="47"/>
      <c r="N670" s="47"/>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47"/>
      <c r="M671" s="47"/>
      <c r="N671" s="47"/>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47"/>
      <c r="M672" s="47"/>
      <c r="N672" s="47"/>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47"/>
      <c r="M673" s="47"/>
      <c r="N673" s="47"/>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47"/>
      <c r="M674" s="47"/>
      <c r="N674" s="47"/>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47"/>
      <c r="M675" s="47"/>
      <c r="N675" s="47"/>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47"/>
      <c r="M676" s="47"/>
      <c r="N676" s="47"/>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47"/>
      <c r="M677" s="47"/>
      <c r="N677" s="47"/>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47"/>
      <c r="M678" s="47"/>
      <c r="N678" s="47"/>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47"/>
      <c r="M679" s="47"/>
      <c r="N679" s="47"/>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47"/>
      <c r="M680" s="47"/>
      <c r="N680" s="47"/>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47"/>
      <c r="M681" s="47"/>
      <c r="N681" s="47"/>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47"/>
      <c r="M682" s="47"/>
      <c r="N682" s="47"/>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47"/>
      <c r="M683" s="47"/>
      <c r="N683" s="47"/>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47"/>
      <c r="M684" s="47"/>
      <c r="N684" s="47"/>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47"/>
      <c r="M685" s="47"/>
      <c r="N685" s="47"/>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47"/>
      <c r="M686" s="47"/>
      <c r="N686" s="47"/>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47"/>
      <c r="M687" s="47"/>
      <c r="N687" s="47"/>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47"/>
      <c r="M688" s="47"/>
      <c r="N688" s="47"/>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47"/>
      <c r="M689" s="47"/>
      <c r="N689" s="47"/>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47"/>
      <c r="M690" s="47"/>
      <c r="N690" s="47"/>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47"/>
      <c r="M691" s="47"/>
      <c r="N691" s="47"/>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47"/>
      <c r="M692" s="47"/>
      <c r="N692" s="47"/>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47"/>
      <c r="M693" s="47"/>
      <c r="N693" s="47"/>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47"/>
      <c r="M694" s="47"/>
      <c r="N694" s="47"/>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47"/>
      <c r="M695" s="47"/>
      <c r="N695" s="47"/>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47"/>
      <c r="M696" s="47"/>
      <c r="N696" s="47"/>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47"/>
      <c r="M697" s="47"/>
      <c r="N697" s="47"/>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47"/>
      <c r="M698" s="47"/>
      <c r="N698" s="47"/>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47"/>
      <c r="M699" s="47"/>
      <c r="N699" s="47"/>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47"/>
      <c r="M700" s="47"/>
      <c r="N700" s="47"/>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47"/>
      <c r="M701" s="47"/>
      <c r="N701" s="47"/>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47"/>
      <c r="M702" s="47"/>
      <c r="N702" s="47"/>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47"/>
      <c r="M703" s="47"/>
      <c r="N703" s="47"/>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47"/>
      <c r="M704" s="47"/>
      <c r="N704" s="47"/>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47"/>
      <c r="M705" s="47"/>
      <c r="N705" s="47"/>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47"/>
      <c r="M706" s="47"/>
      <c r="N706" s="47"/>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47"/>
      <c r="M707" s="47"/>
      <c r="N707" s="47"/>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47"/>
      <c r="M708" s="47"/>
      <c r="N708" s="47"/>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47"/>
      <c r="M709" s="47"/>
      <c r="N709" s="47"/>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47"/>
      <c r="M710" s="47"/>
      <c r="N710" s="47"/>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47"/>
      <c r="M711" s="47"/>
      <c r="N711" s="47"/>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47"/>
      <c r="M712" s="47"/>
      <c r="N712" s="47"/>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47"/>
      <c r="M713" s="47"/>
      <c r="N713" s="47"/>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47"/>
      <c r="M714" s="47"/>
      <c r="N714" s="47"/>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47"/>
      <c r="M715" s="47"/>
      <c r="N715" s="47"/>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47"/>
      <c r="M716" s="47"/>
      <c r="N716" s="47"/>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47"/>
      <c r="M717" s="47"/>
      <c r="N717" s="47"/>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47"/>
      <c r="M718" s="47"/>
      <c r="N718" s="47"/>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47"/>
      <c r="M719" s="47"/>
      <c r="N719" s="47"/>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47"/>
      <c r="M720" s="47"/>
      <c r="N720" s="47"/>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47"/>
      <c r="M721" s="47"/>
      <c r="N721" s="47"/>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47"/>
      <c r="M722" s="47"/>
      <c r="N722" s="47"/>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47"/>
      <c r="M723" s="47"/>
      <c r="N723" s="47"/>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47"/>
      <c r="M724" s="47"/>
      <c r="N724" s="47"/>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47"/>
      <c r="M725" s="47"/>
      <c r="N725" s="47"/>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47"/>
      <c r="M726" s="47"/>
      <c r="N726" s="47"/>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47"/>
      <c r="M727" s="47"/>
      <c r="N727" s="47"/>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47"/>
      <c r="M728" s="47"/>
      <c r="N728" s="47"/>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47"/>
      <c r="M729" s="47"/>
      <c r="N729" s="47"/>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47"/>
      <c r="M730" s="47"/>
      <c r="N730" s="47"/>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47"/>
      <c r="M731" s="47"/>
      <c r="N731" s="47"/>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47"/>
      <c r="M732" s="47"/>
      <c r="N732" s="47"/>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47"/>
      <c r="M733" s="47"/>
      <c r="N733" s="47"/>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47"/>
      <c r="M734" s="47"/>
      <c r="N734" s="47"/>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47"/>
      <c r="M735" s="47"/>
      <c r="N735" s="47"/>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47"/>
      <c r="M736" s="47"/>
      <c r="N736" s="47"/>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47"/>
      <c r="M737" s="47"/>
      <c r="N737" s="47"/>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47"/>
      <c r="M738" s="47"/>
      <c r="N738" s="47"/>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47"/>
      <c r="M739" s="47"/>
      <c r="N739" s="47"/>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47"/>
      <c r="M740" s="47"/>
      <c r="N740" s="47"/>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47"/>
      <c r="M741" s="47"/>
      <c r="N741" s="47"/>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47"/>
      <c r="M742" s="47"/>
      <c r="N742" s="47"/>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47"/>
      <c r="M743" s="47"/>
      <c r="N743" s="47"/>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47"/>
      <c r="M744" s="47"/>
      <c r="N744" s="47"/>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47"/>
      <c r="M745" s="47"/>
      <c r="N745" s="47"/>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47"/>
      <c r="M746" s="47"/>
      <c r="N746" s="47"/>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47"/>
      <c r="M747" s="47"/>
      <c r="N747" s="47"/>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47"/>
      <c r="M748" s="47"/>
      <c r="N748" s="47"/>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47"/>
      <c r="M749" s="47"/>
      <c r="N749" s="47"/>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47"/>
      <c r="M750" s="47"/>
      <c r="N750" s="47"/>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47"/>
      <c r="M751" s="47"/>
      <c r="N751" s="47"/>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47"/>
      <c r="M752" s="47"/>
      <c r="N752" s="47"/>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47"/>
      <c r="M753" s="47"/>
      <c r="N753" s="47"/>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47"/>
      <c r="M754" s="47"/>
      <c r="N754" s="47"/>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47"/>
      <c r="M755" s="47"/>
      <c r="N755" s="47"/>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47"/>
      <c r="M756" s="47"/>
      <c r="N756" s="47"/>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47"/>
      <c r="M757" s="47"/>
      <c r="N757" s="47"/>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47"/>
      <c r="M758" s="47"/>
      <c r="N758" s="47"/>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47"/>
      <c r="M759" s="47"/>
      <c r="N759" s="47"/>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47"/>
      <c r="M760" s="47"/>
      <c r="N760" s="47"/>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47"/>
      <c r="M761" s="47"/>
      <c r="N761" s="47"/>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47"/>
      <c r="M762" s="47"/>
      <c r="N762" s="47"/>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47"/>
      <c r="M763" s="47"/>
      <c r="N763" s="47"/>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47"/>
      <c r="M764" s="47"/>
      <c r="N764" s="47"/>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47"/>
      <c r="M765" s="47"/>
      <c r="N765" s="47"/>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47"/>
      <c r="M766" s="47"/>
      <c r="N766" s="47"/>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47"/>
      <c r="M767" s="47"/>
      <c r="N767" s="47"/>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47"/>
      <c r="M768" s="47"/>
      <c r="N768" s="47"/>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47"/>
      <c r="M769" s="47"/>
      <c r="N769" s="47"/>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47"/>
      <c r="M770" s="47"/>
      <c r="N770" s="47"/>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47"/>
      <c r="M771" s="47"/>
      <c r="N771" s="47"/>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47"/>
      <c r="M772" s="47"/>
      <c r="N772" s="47"/>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47"/>
      <c r="M773" s="47"/>
      <c r="N773" s="47"/>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47"/>
      <c r="M774" s="47"/>
      <c r="N774" s="47"/>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47"/>
      <c r="M775" s="47"/>
      <c r="N775" s="47"/>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47"/>
      <c r="M776" s="47"/>
      <c r="N776" s="47"/>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47"/>
      <c r="M777" s="47"/>
      <c r="N777" s="47"/>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47"/>
      <c r="M778" s="47"/>
      <c r="N778" s="47"/>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47"/>
      <c r="M779" s="47"/>
      <c r="N779" s="47"/>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47"/>
      <c r="M780" s="47"/>
      <c r="N780" s="47"/>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47"/>
      <c r="M781" s="47"/>
      <c r="N781" s="47"/>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47"/>
      <c r="M782" s="47"/>
      <c r="N782" s="47"/>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47"/>
      <c r="M783" s="47"/>
      <c r="N783" s="47"/>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47"/>
      <c r="M784" s="47"/>
      <c r="N784" s="47"/>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47"/>
      <c r="M785" s="47"/>
      <c r="N785" s="47"/>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47"/>
      <c r="M786" s="47"/>
      <c r="N786" s="47"/>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47"/>
      <c r="M787" s="47"/>
      <c r="N787" s="47"/>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47"/>
      <c r="M788" s="47"/>
      <c r="N788" s="47"/>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47"/>
      <c r="M789" s="47"/>
      <c r="N789" s="47"/>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47"/>
      <c r="M790" s="47"/>
      <c r="N790" s="47"/>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47"/>
      <c r="M791" s="47"/>
      <c r="N791" s="47"/>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47"/>
      <c r="M792" s="47"/>
      <c r="N792" s="47"/>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47"/>
      <c r="M793" s="47"/>
      <c r="N793" s="47"/>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47"/>
      <c r="M794" s="47"/>
      <c r="N794" s="47"/>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47"/>
      <c r="M795" s="47"/>
      <c r="N795" s="47"/>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47"/>
      <c r="M796" s="47"/>
      <c r="N796" s="47"/>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47"/>
      <c r="M797" s="47"/>
      <c r="N797" s="47"/>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47"/>
      <c r="M798" s="47"/>
      <c r="N798" s="47"/>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47"/>
      <c r="M799" s="47"/>
      <c r="N799" s="47"/>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47"/>
      <c r="M800" s="47"/>
      <c r="N800" s="47"/>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47"/>
      <c r="M801" s="47"/>
      <c r="N801" s="47"/>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47"/>
      <c r="M802" s="47"/>
      <c r="N802" s="47"/>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47"/>
      <c r="M803" s="47"/>
      <c r="N803" s="47"/>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47"/>
      <c r="M804" s="47"/>
      <c r="N804" s="47"/>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47"/>
      <c r="M805" s="47"/>
      <c r="N805" s="47"/>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47"/>
      <c r="M806" s="47"/>
      <c r="N806" s="47"/>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47"/>
      <c r="M807" s="47"/>
      <c r="N807" s="47"/>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47"/>
      <c r="M808" s="47"/>
      <c r="N808" s="47"/>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47"/>
      <c r="M809" s="47"/>
      <c r="N809" s="47"/>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47"/>
      <c r="M810" s="47"/>
      <c r="N810" s="47"/>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47"/>
      <c r="M811" s="47"/>
      <c r="N811" s="47"/>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47"/>
      <c r="M812" s="47"/>
      <c r="N812" s="47"/>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47"/>
      <c r="M813" s="47"/>
      <c r="N813" s="47"/>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47"/>
      <c r="M814" s="47"/>
      <c r="N814" s="47"/>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47"/>
      <c r="M815" s="47"/>
      <c r="N815" s="47"/>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47"/>
      <c r="M816" s="47"/>
      <c r="N816" s="47"/>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47"/>
      <c r="M817" s="47"/>
      <c r="N817" s="47"/>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47"/>
      <c r="M818" s="47"/>
      <c r="N818" s="47"/>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47"/>
      <c r="M819" s="47"/>
      <c r="N819" s="47"/>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47"/>
      <c r="M820" s="47"/>
      <c r="N820" s="47"/>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47"/>
      <c r="M821" s="47"/>
      <c r="N821" s="47"/>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47"/>
      <c r="M822" s="47"/>
      <c r="N822" s="47"/>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47"/>
      <c r="M823" s="47"/>
      <c r="N823" s="47"/>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47"/>
      <c r="M824" s="47"/>
      <c r="N824" s="47"/>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47"/>
      <c r="M825" s="47"/>
      <c r="N825" s="47"/>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47"/>
      <c r="M826" s="47"/>
      <c r="N826" s="47"/>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47"/>
      <c r="M827" s="47"/>
      <c r="N827" s="47"/>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47"/>
      <c r="M828" s="47"/>
      <c r="N828" s="47"/>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47"/>
      <c r="M829" s="47"/>
      <c r="N829" s="47"/>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47"/>
      <c r="M830" s="47"/>
      <c r="N830" s="47"/>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47"/>
      <c r="M831" s="47"/>
      <c r="N831" s="47"/>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47"/>
      <c r="M832" s="47"/>
      <c r="N832" s="47"/>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47"/>
      <c r="M833" s="47"/>
      <c r="N833" s="47"/>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47"/>
      <c r="M834" s="47"/>
      <c r="N834" s="47"/>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47"/>
      <c r="M835" s="47"/>
      <c r="N835" s="47"/>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47"/>
      <c r="M836" s="47"/>
      <c r="N836" s="47"/>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47"/>
      <c r="M837" s="47"/>
      <c r="N837" s="47"/>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47"/>
      <c r="M838" s="47"/>
      <c r="N838" s="47"/>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47"/>
      <c r="M839" s="47"/>
      <c r="N839" s="47"/>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47"/>
      <c r="M840" s="47"/>
      <c r="N840" s="47"/>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47"/>
      <c r="M841" s="47"/>
      <c r="N841" s="47"/>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47"/>
      <c r="M842" s="47"/>
      <c r="N842" s="47"/>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47"/>
      <c r="M843" s="47"/>
      <c r="N843" s="47"/>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47"/>
      <c r="M844" s="47"/>
      <c r="N844" s="47"/>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47"/>
      <c r="M845" s="47"/>
      <c r="N845" s="47"/>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47"/>
      <c r="M846" s="47"/>
      <c r="N846" s="47"/>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47"/>
      <c r="M847" s="47"/>
      <c r="N847" s="47"/>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47"/>
      <c r="M848" s="47"/>
      <c r="N848" s="47"/>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47"/>
      <c r="M849" s="47"/>
      <c r="N849" s="47"/>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47"/>
      <c r="M850" s="47"/>
      <c r="N850" s="47"/>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47"/>
      <c r="M851" s="47"/>
      <c r="N851" s="47"/>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47"/>
      <c r="M852" s="47"/>
      <c r="N852" s="47"/>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47"/>
      <c r="M853" s="47"/>
      <c r="N853" s="47"/>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47"/>
      <c r="M854" s="47"/>
      <c r="N854" s="47"/>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47"/>
      <c r="M855" s="47"/>
      <c r="N855" s="47"/>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47"/>
      <c r="M856" s="47"/>
      <c r="N856" s="47"/>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47"/>
      <c r="M857" s="47"/>
      <c r="N857" s="47"/>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47"/>
      <c r="M858" s="47"/>
      <c r="N858" s="47"/>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47"/>
      <c r="M859" s="47"/>
      <c r="N859" s="47"/>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47"/>
      <c r="M860" s="47"/>
      <c r="N860" s="47"/>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47"/>
      <c r="M861" s="47"/>
      <c r="N861" s="47"/>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47"/>
      <c r="M862" s="47"/>
      <c r="N862" s="47"/>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47"/>
      <c r="M863" s="47"/>
      <c r="N863" s="47"/>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47"/>
      <c r="M864" s="47"/>
      <c r="N864" s="47"/>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47"/>
      <c r="M865" s="47"/>
      <c r="N865" s="47"/>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47"/>
      <c r="M866" s="47"/>
      <c r="N866" s="47"/>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47"/>
      <c r="M867" s="47"/>
      <c r="N867" s="47"/>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47"/>
      <c r="M868" s="47"/>
      <c r="N868" s="47"/>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47"/>
      <c r="M869" s="47"/>
      <c r="N869" s="47"/>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47"/>
      <c r="M870" s="47"/>
      <c r="N870" s="47"/>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47"/>
      <c r="M871" s="47"/>
      <c r="N871" s="47"/>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47"/>
      <c r="M872" s="47"/>
      <c r="N872" s="47"/>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47"/>
      <c r="M873" s="47"/>
      <c r="N873" s="47"/>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47"/>
      <c r="M874" s="47"/>
      <c r="N874" s="47"/>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47"/>
      <c r="M875" s="47"/>
      <c r="N875" s="47"/>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47"/>
      <c r="M876" s="47"/>
      <c r="N876" s="47"/>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47"/>
      <c r="M877" s="47"/>
      <c r="N877" s="47"/>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47"/>
      <c r="M878" s="47"/>
      <c r="N878" s="47"/>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47"/>
      <c r="M879" s="47"/>
      <c r="N879" s="47"/>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47"/>
      <c r="M880" s="47"/>
      <c r="N880" s="47"/>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47"/>
      <c r="M881" s="47"/>
      <c r="N881" s="47"/>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47"/>
      <c r="M882" s="47"/>
      <c r="N882" s="47"/>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47"/>
      <c r="M883" s="47"/>
      <c r="N883" s="47"/>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47"/>
      <c r="M884" s="47"/>
      <c r="N884" s="47"/>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47"/>
      <c r="M885" s="47"/>
      <c r="N885" s="47"/>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47"/>
      <c r="M886" s="47"/>
      <c r="N886" s="47"/>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47"/>
      <c r="M887" s="47"/>
      <c r="N887" s="47"/>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47"/>
      <c r="M888" s="47"/>
      <c r="N888" s="47"/>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47"/>
      <c r="M889" s="47"/>
      <c r="N889" s="47"/>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47"/>
      <c r="M890" s="47"/>
      <c r="N890" s="47"/>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47"/>
      <c r="M891" s="47"/>
      <c r="N891" s="47"/>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47"/>
      <c r="M892" s="47"/>
      <c r="N892" s="47"/>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47"/>
      <c r="M893" s="47"/>
      <c r="N893" s="47"/>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47"/>
      <c r="M894" s="47"/>
      <c r="N894" s="47"/>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47"/>
      <c r="M895" s="47"/>
      <c r="N895" s="47"/>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47"/>
      <c r="M896" s="47"/>
      <c r="N896" s="47"/>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47"/>
      <c r="M897" s="47"/>
      <c r="N897" s="47"/>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47"/>
      <c r="M898" s="47"/>
      <c r="N898" s="47"/>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47"/>
      <c r="M899" s="47"/>
      <c r="N899" s="47"/>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47"/>
      <c r="M900" s="47"/>
      <c r="N900" s="47"/>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47"/>
      <c r="M901" s="47"/>
      <c r="N901" s="47"/>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47"/>
      <c r="M902" s="47"/>
      <c r="N902" s="47"/>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47"/>
      <c r="M903" s="47"/>
      <c r="N903" s="47"/>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47"/>
      <c r="M904" s="47"/>
      <c r="N904" s="47"/>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47"/>
      <c r="M905" s="47"/>
      <c r="N905" s="47"/>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47"/>
      <c r="M906" s="47"/>
      <c r="N906" s="47"/>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47"/>
      <c r="M907" s="47"/>
      <c r="N907" s="47"/>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47"/>
      <c r="M908" s="47"/>
      <c r="N908" s="47"/>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47"/>
      <c r="M909" s="47"/>
      <c r="N909" s="47"/>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47"/>
      <c r="M910" s="47"/>
      <c r="N910" s="47"/>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47"/>
      <c r="M911" s="47"/>
      <c r="N911" s="47"/>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47"/>
      <c r="M912" s="47"/>
      <c r="N912" s="47"/>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47"/>
      <c r="M913" s="47"/>
      <c r="N913" s="47"/>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47"/>
      <c r="M914" s="47"/>
      <c r="N914" s="47"/>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47"/>
      <c r="M915" s="47"/>
      <c r="N915" s="47"/>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47"/>
      <c r="M916" s="47"/>
      <c r="N916" s="47"/>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47"/>
      <c r="M917" s="47"/>
      <c r="N917" s="47"/>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47"/>
      <c r="M918" s="47"/>
      <c r="N918" s="47"/>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47"/>
      <c r="M919" s="47"/>
      <c r="N919" s="47"/>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47"/>
      <c r="M920" s="47"/>
      <c r="N920" s="47"/>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47"/>
      <c r="M921" s="47"/>
      <c r="N921" s="47"/>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47"/>
      <c r="M922" s="47"/>
      <c r="N922" s="47"/>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47"/>
      <c r="M923" s="47"/>
      <c r="N923" s="47"/>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47"/>
      <c r="M924" s="47"/>
      <c r="N924" s="47"/>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47"/>
      <c r="M925" s="47"/>
      <c r="N925" s="47"/>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47"/>
      <c r="M926" s="47"/>
      <c r="N926" s="47"/>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47"/>
      <c r="M927" s="47"/>
      <c r="N927" s="47"/>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47"/>
      <c r="M928" s="47"/>
      <c r="N928" s="47"/>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47"/>
      <c r="M929" s="47"/>
      <c r="N929" s="47"/>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47"/>
      <c r="M930" s="47"/>
      <c r="N930" s="47"/>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47"/>
      <c r="M931" s="47"/>
      <c r="N931" s="47"/>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47"/>
      <c r="M932" s="47"/>
      <c r="N932" s="47"/>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47"/>
      <c r="M933" s="47"/>
      <c r="N933" s="47"/>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47"/>
      <c r="M934" s="47"/>
      <c r="N934" s="47"/>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47"/>
      <c r="M935" s="47"/>
      <c r="N935" s="47"/>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47"/>
      <c r="M936" s="47"/>
      <c r="N936" s="47"/>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47"/>
      <c r="M937" s="47"/>
      <c r="N937" s="47"/>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47"/>
      <c r="M938" s="47"/>
      <c r="N938" s="47"/>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47"/>
      <c r="M939" s="47"/>
      <c r="N939" s="47"/>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47"/>
      <c r="M940" s="47"/>
      <c r="N940" s="47"/>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47"/>
      <c r="M941" s="47"/>
      <c r="N941" s="47"/>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47"/>
      <c r="M942" s="47"/>
      <c r="N942" s="47"/>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47"/>
      <c r="M943" s="47"/>
      <c r="N943" s="47"/>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47"/>
      <c r="M944" s="47"/>
      <c r="N944" s="47"/>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47"/>
      <c r="M945" s="47"/>
      <c r="N945" s="47"/>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47"/>
      <c r="M946" s="47"/>
      <c r="N946" s="47"/>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47"/>
      <c r="M947" s="47"/>
      <c r="N947" s="47"/>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47"/>
      <c r="M948" s="47"/>
      <c r="N948" s="47"/>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47"/>
      <c r="M949" s="47"/>
      <c r="N949" s="47"/>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47"/>
      <c r="M950" s="47"/>
      <c r="N950" s="47"/>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47"/>
      <c r="M951" s="47"/>
      <c r="N951" s="47"/>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47"/>
      <c r="M952" s="47"/>
      <c r="N952" s="47"/>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47"/>
      <c r="M953" s="47"/>
      <c r="N953" s="47"/>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47"/>
      <c r="M954" s="47"/>
      <c r="N954" s="47"/>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47"/>
      <c r="M955" s="47"/>
      <c r="N955" s="47"/>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47"/>
      <c r="M956" s="47"/>
      <c r="N956" s="47"/>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47"/>
      <c r="M957" s="47"/>
      <c r="N957" s="47"/>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47"/>
      <c r="M958" s="47"/>
      <c r="N958" s="47"/>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47"/>
      <c r="M959" s="47"/>
      <c r="N959" s="47"/>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47"/>
      <c r="M960" s="47"/>
      <c r="N960" s="47"/>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47"/>
      <c r="M961" s="47"/>
      <c r="N961" s="47"/>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47"/>
      <c r="M962" s="47"/>
      <c r="N962" s="47"/>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47"/>
      <c r="M963" s="47"/>
      <c r="N963" s="47"/>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47"/>
      <c r="M964" s="47"/>
      <c r="N964" s="47"/>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47"/>
      <c r="M965" s="47"/>
      <c r="N965" s="47"/>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47"/>
      <c r="M966" s="47"/>
      <c r="N966" s="47"/>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47"/>
      <c r="M967" s="47"/>
      <c r="N967" s="47"/>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47"/>
      <c r="M968" s="47"/>
      <c r="N968" s="47"/>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47"/>
      <c r="M969" s="47"/>
      <c r="N969" s="47"/>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47"/>
      <c r="M970" s="47"/>
      <c r="N970" s="47"/>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47"/>
      <c r="M971" s="47"/>
      <c r="N971" s="47"/>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47"/>
      <c r="M972" s="47"/>
      <c r="N972" s="47"/>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47"/>
      <c r="M973" s="47"/>
      <c r="N973" s="47"/>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47"/>
      <c r="M974" s="47"/>
      <c r="N974" s="47"/>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47"/>
      <c r="M975" s="47"/>
      <c r="N975" s="47"/>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47"/>
      <c r="M976" s="47"/>
      <c r="N976" s="47"/>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47"/>
      <c r="M977" s="47"/>
      <c r="N977" s="47"/>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47"/>
      <c r="M978" s="47"/>
      <c r="N978" s="47"/>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47"/>
      <c r="M979" s="47"/>
      <c r="N979" s="47"/>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47"/>
      <c r="M980" s="47"/>
      <c r="N980" s="47"/>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47"/>
      <c r="M981" s="47"/>
      <c r="N981" s="47"/>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47"/>
      <c r="M982" s="47"/>
      <c r="N982" s="47"/>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47"/>
      <c r="M983" s="47"/>
      <c r="N983" s="47"/>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47"/>
      <c r="M984" s="47"/>
      <c r="N984" s="47"/>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47"/>
      <c r="M985" s="47"/>
      <c r="N985" s="47"/>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47"/>
      <c r="M986" s="47"/>
      <c r="N986" s="47"/>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47"/>
      <c r="M987" s="47"/>
      <c r="N987" s="47"/>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47"/>
      <c r="M988" s="47"/>
      <c r="N988" s="47"/>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47"/>
      <c r="M989" s="47"/>
      <c r="N989" s="47"/>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47"/>
      <c r="M990" s="47"/>
      <c r="N990" s="47"/>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47"/>
      <c r="M991" s="47"/>
      <c r="N991" s="47"/>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47"/>
      <c r="M992" s="47"/>
      <c r="N992" s="47"/>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47"/>
      <c r="M993" s="47"/>
      <c r="N993" s="47"/>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47"/>
      <c r="M994" s="47"/>
      <c r="N994" s="47"/>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47"/>
      <c r="M995" s="47"/>
      <c r="N995" s="47"/>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47"/>
      <c r="M996" s="47"/>
      <c r="N996" s="47"/>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47"/>
      <c r="M997" s="47"/>
      <c r="N997" s="47"/>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47"/>
      <c r="M998" s="47"/>
      <c r="N998" s="47"/>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47"/>
      <c r="M999" s="47"/>
      <c r="N999" s="47"/>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47"/>
      <c r="M1000" s="47"/>
      <c r="N1000" s="47"/>
      <c r="O1000" s="38"/>
      <c r="P1000" s="38"/>
      <c r="Q1000" s="38"/>
      <c r="R1000" s="38"/>
      <c r="S1000" s="38"/>
      <c r="T1000" s="38"/>
      <c r="U1000" s="38"/>
      <c r="V1000" s="38"/>
      <c r="W1000" s="38"/>
      <c r="X1000" s="38"/>
      <c r="Y1000" s="38"/>
      <c r="Z1000" s="38"/>
    </row>
  </sheetData>
  <autoFilter ref="C1:C138"/>
  <mergeCells count="178">
    <mergeCell ref="I91:I98"/>
    <mergeCell ref="J91:J98"/>
    <mergeCell ref="K91:K98"/>
    <mergeCell ref="L91:L98"/>
    <mergeCell ref="M91:M98"/>
    <mergeCell ref="N91:N98"/>
    <mergeCell ref="N63:N70"/>
    <mergeCell ref="L79:L86"/>
    <mergeCell ref="M79:M86"/>
    <mergeCell ref="L87:L90"/>
    <mergeCell ref="M87:M90"/>
    <mergeCell ref="N87:N90"/>
    <mergeCell ref="I71:I78"/>
    <mergeCell ref="J71:J78"/>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N43:N50"/>
    <mergeCell ref="I43:I50"/>
    <mergeCell ref="G51:I52"/>
    <mergeCell ref="J55:J62"/>
    <mergeCell ref="K55:K62"/>
    <mergeCell ref="L55:L62"/>
    <mergeCell ref="M55:M62"/>
    <mergeCell ref="N55:N62"/>
    <mergeCell ref="I55:I6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07:L114"/>
    <mergeCell ref="M107:M114"/>
    <mergeCell ref="L115:L122"/>
    <mergeCell ref="M115:M122"/>
    <mergeCell ref="N115:N122"/>
    <mergeCell ref="L123:L130"/>
    <mergeCell ref="M123:M130"/>
    <mergeCell ref="N123:N130"/>
    <mergeCell ref="I99:I106"/>
    <mergeCell ref="J99:J106"/>
    <mergeCell ref="K99:K106"/>
    <mergeCell ref="L99:L106"/>
    <mergeCell ref="M99:M106"/>
    <mergeCell ref="N99:N106"/>
    <mergeCell ref="I107:I114"/>
    <mergeCell ref="N107:N114"/>
    <mergeCell ref="I123:I130"/>
    <mergeCell ref="N19:N26"/>
    <mergeCell ref="E27:E34"/>
    <mergeCell ref="F27:F34"/>
    <mergeCell ref="E35:E42"/>
    <mergeCell ref="F35:F42"/>
    <mergeCell ref="E43:E50"/>
    <mergeCell ref="F43:F50"/>
    <mergeCell ref="E51:E54"/>
    <mergeCell ref="F51:F54"/>
    <mergeCell ref="E19:E26"/>
    <mergeCell ref="F19:F26"/>
    <mergeCell ref="I19:I26"/>
    <mergeCell ref="G53:G54"/>
    <mergeCell ref="H53:H54"/>
    <mergeCell ref="J51:J54"/>
    <mergeCell ref="K51:K54"/>
    <mergeCell ref="L51:L54"/>
    <mergeCell ref="M51:M54"/>
    <mergeCell ref="N51:N54"/>
    <mergeCell ref="I53:I54"/>
    <mergeCell ref="J35:J42"/>
    <mergeCell ref="K35:K42"/>
    <mergeCell ref="J43:J50"/>
    <mergeCell ref="K43:K50"/>
    <mergeCell ref="N15:N18"/>
    <mergeCell ref="B15:B18"/>
    <mergeCell ref="D15:D18"/>
    <mergeCell ref="E15:E18"/>
    <mergeCell ref="F15:F18"/>
    <mergeCell ref="G15:I16"/>
    <mergeCell ref="J15:J18"/>
    <mergeCell ref="K15:K18"/>
    <mergeCell ref="I17:I18"/>
    <mergeCell ref="G17:G18"/>
    <mergeCell ref="H17:H18"/>
    <mergeCell ref="B87:B90"/>
    <mergeCell ref="B91:B98"/>
    <mergeCell ref="E91:E98"/>
    <mergeCell ref="F91:F98"/>
    <mergeCell ref="D99:D106"/>
    <mergeCell ref="E99:E106"/>
    <mergeCell ref="F99:F106"/>
    <mergeCell ref="L15:L18"/>
    <mergeCell ref="M15:M18"/>
    <mergeCell ref="J19:J26"/>
    <mergeCell ref="K19:K26"/>
    <mergeCell ref="L19:L26"/>
    <mergeCell ref="M19:M26"/>
    <mergeCell ref="B19:B26"/>
    <mergeCell ref="B27:B34"/>
    <mergeCell ref="D43:D50"/>
    <mergeCell ref="D51:D54"/>
    <mergeCell ref="L43:L50"/>
    <mergeCell ref="M43:M50"/>
    <mergeCell ref="I63:I70"/>
    <mergeCell ref="J63:J70"/>
    <mergeCell ref="K63:K70"/>
    <mergeCell ref="L63:L70"/>
    <mergeCell ref="M63:M70"/>
    <mergeCell ref="B123:B130"/>
    <mergeCell ref="B131:B138"/>
    <mergeCell ref="E107:E114"/>
    <mergeCell ref="F107:F114"/>
    <mergeCell ref="E115:E122"/>
    <mergeCell ref="F115:F122"/>
    <mergeCell ref="F123:F130"/>
    <mergeCell ref="E131:E138"/>
    <mergeCell ref="F131:F138"/>
    <mergeCell ref="D91:D98"/>
    <mergeCell ref="D107:D114"/>
    <mergeCell ref="D115:D122"/>
    <mergeCell ref="D123:D130"/>
    <mergeCell ref="D131:D138"/>
    <mergeCell ref="E71:E78"/>
    <mergeCell ref="F71:F78"/>
    <mergeCell ref="B55:B62"/>
    <mergeCell ref="D55:D62"/>
    <mergeCell ref="E55:E62"/>
    <mergeCell ref="F55:F62"/>
    <mergeCell ref="B63:B70"/>
    <mergeCell ref="F63:F70"/>
    <mergeCell ref="B71:B78"/>
    <mergeCell ref="B79:B86"/>
    <mergeCell ref="D79:D86"/>
    <mergeCell ref="E79:E86"/>
    <mergeCell ref="F79:F86"/>
    <mergeCell ref="D87:D90"/>
    <mergeCell ref="E87:E90"/>
    <mergeCell ref="F87:F90"/>
    <mergeCell ref="B99:B106"/>
    <mergeCell ref="B107:B114"/>
    <mergeCell ref="B115:B122"/>
    <mergeCell ref="D19:D26"/>
    <mergeCell ref="D27:D34"/>
    <mergeCell ref="B35:B42"/>
    <mergeCell ref="D35:D42"/>
    <mergeCell ref="A43:A44"/>
    <mergeCell ref="B43:B50"/>
    <mergeCell ref="B51:B54"/>
    <mergeCell ref="D63:D70"/>
    <mergeCell ref="D71:D78"/>
    <mergeCell ref="L35:L42"/>
    <mergeCell ref="M35:M42"/>
    <mergeCell ref="I27:I29"/>
    <mergeCell ref="J27:J34"/>
    <mergeCell ref="K27:K34"/>
    <mergeCell ref="L27:L34"/>
    <mergeCell ref="M27:M34"/>
    <mergeCell ref="N27:N34"/>
    <mergeCell ref="I35:I42"/>
    <mergeCell ref="N35:N42"/>
  </mergeCells>
  <dataValidations count="1">
    <dataValidation type="list" allowBlank="1" showErrorMessage="1" sqref="F19 J19 F27 J27 F35 J35 F43 J43 F55 J55 F63 J63 F71 J71 J131 J79 F91 J91 F99 J99 F107 J107 F115 J115 F123 J123 F131 F79">
      <formula1>"1.0,2.0,3.0"</formula1>
    </dataValidation>
  </dataValidations>
  <hyperlinks>
    <hyperlink ref="E107" r:id="rId1" display="Se cuenta con el modulo de PQRS de Intranet y un modulo dnde se reciben las PQRSD desde la pagina web  www.armenia.gov.co"/>
  </hyperlinks>
  <pageMargins left="0.7" right="0.7" top="0.75" bottom="0.75" header="0" footer="0"/>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topLeftCell="A128" zoomScale="71" zoomScaleNormal="71" workbookViewId="0">
      <selection activeCell="H111" sqref="H111"/>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7.28515625" customWidth="1"/>
    <col min="9" max="9" width="57.8554687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47"/>
      <c r="M1" s="47"/>
      <c r="N1" s="61"/>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7"/>
      <c r="M2" s="47"/>
      <c r="N2" s="61"/>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7"/>
      <c r="M3" s="47"/>
      <c r="N3" s="61"/>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7"/>
      <c r="M4" s="47"/>
      <c r="N4" s="61"/>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61"/>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7"/>
      <c r="M6" s="47"/>
      <c r="N6" s="61"/>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7"/>
      <c r="M7" s="47"/>
      <c r="N7" s="61"/>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7"/>
      <c r="M8" s="47"/>
      <c r="N8" s="61"/>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61"/>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47"/>
      <c r="M10" s="47"/>
      <c r="N10" s="61"/>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47"/>
      <c r="M11" s="47"/>
      <c r="N11" s="61"/>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47"/>
      <c r="M12" s="47"/>
      <c r="N12" s="61"/>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47"/>
      <c r="M13" s="47"/>
      <c r="N13" s="61"/>
      <c r="O13" s="38"/>
      <c r="P13" s="38"/>
      <c r="Q13" s="38"/>
      <c r="R13" s="38"/>
      <c r="S13" s="38"/>
      <c r="T13" s="38"/>
      <c r="U13" s="38"/>
      <c r="V13" s="38"/>
      <c r="W13" s="38"/>
      <c r="X13" s="38"/>
      <c r="Y13" s="38"/>
      <c r="Z13" s="38"/>
    </row>
    <row r="14" spans="1:26" ht="19.5" customHeight="1" x14ac:dyDescent="0.3">
      <c r="A14" s="38"/>
      <c r="B14" s="38"/>
      <c r="C14" s="716" t="s">
        <v>224</v>
      </c>
      <c r="D14" s="435"/>
      <c r="E14" s="435"/>
      <c r="F14" s="435"/>
      <c r="G14" s="435"/>
      <c r="H14" s="435"/>
      <c r="I14" s="435"/>
      <c r="J14" s="435"/>
      <c r="K14" s="369"/>
      <c r="L14" s="47"/>
      <c r="M14" s="47"/>
      <c r="N14" s="61"/>
      <c r="O14" s="38"/>
      <c r="P14" s="38"/>
      <c r="Q14" s="38"/>
      <c r="R14" s="38"/>
      <c r="S14" s="38"/>
      <c r="T14" s="38"/>
      <c r="U14" s="38"/>
      <c r="V14" s="38"/>
      <c r="W14" s="38"/>
      <c r="X14" s="38"/>
      <c r="Y14" s="38"/>
      <c r="Z14" s="38"/>
    </row>
    <row r="15" spans="1:26" ht="78" customHeight="1" x14ac:dyDescent="0.3">
      <c r="A15" s="38"/>
      <c r="B15" s="38"/>
      <c r="C15" s="717" t="s">
        <v>225</v>
      </c>
      <c r="D15" s="718"/>
      <c r="E15" s="718"/>
      <c r="F15" s="718"/>
      <c r="G15" s="718"/>
      <c r="H15" s="718"/>
      <c r="I15" s="718"/>
      <c r="J15" s="718"/>
      <c r="K15" s="719"/>
      <c r="L15" s="47"/>
      <c r="M15" s="47"/>
      <c r="N15" s="61"/>
      <c r="O15" s="38"/>
      <c r="P15" s="38"/>
      <c r="Q15" s="38"/>
      <c r="R15" s="38"/>
      <c r="S15" s="38"/>
      <c r="T15" s="38"/>
      <c r="U15" s="38"/>
      <c r="V15" s="38"/>
      <c r="W15" s="38"/>
      <c r="X15" s="38"/>
      <c r="Y15" s="38"/>
      <c r="Z15" s="38"/>
    </row>
    <row r="16" spans="1:26" ht="9.75" customHeight="1" x14ac:dyDescent="0.3">
      <c r="A16" s="38"/>
      <c r="B16" s="38"/>
      <c r="C16" s="249"/>
      <c r="D16" s="249"/>
      <c r="E16" s="250"/>
      <c r="F16" s="251"/>
      <c r="G16" s="250"/>
      <c r="H16" s="250"/>
      <c r="I16" s="250"/>
      <c r="J16" s="250"/>
      <c r="K16" s="250"/>
      <c r="L16" s="47"/>
      <c r="M16" s="47"/>
      <c r="N16" s="61"/>
      <c r="O16" s="38"/>
      <c r="P16" s="38"/>
      <c r="Q16" s="38"/>
      <c r="R16" s="38"/>
      <c r="S16" s="38"/>
      <c r="T16" s="38"/>
      <c r="U16" s="38"/>
      <c r="V16" s="38"/>
      <c r="W16" s="38"/>
      <c r="X16" s="38"/>
      <c r="Y16" s="38"/>
      <c r="Z16" s="38"/>
    </row>
    <row r="17" spans="1:26" ht="36.75" customHeight="1" x14ac:dyDescent="0.3">
      <c r="A17" s="38"/>
      <c r="B17" s="720" t="s">
        <v>111</v>
      </c>
      <c r="C17" s="721" t="s">
        <v>493</v>
      </c>
      <c r="D17" s="722" t="s">
        <v>8</v>
      </c>
      <c r="E17" s="722" t="s">
        <v>488</v>
      </c>
      <c r="F17" s="723" t="s">
        <v>489</v>
      </c>
      <c r="G17" s="724" t="s">
        <v>112</v>
      </c>
      <c r="H17" s="725"/>
      <c r="I17" s="726"/>
      <c r="J17" s="723" t="s">
        <v>490</v>
      </c>
      <c r="K17" s="728" t="s">
        <v>128</v>
      </c>
      <c r="L17" s="538"/>
      <c r="M17" s="538"/>
      <c r="N17" s="729"/>
      <c r="O17" s="38"/>
      <c r="P17" s="38"/>
      <c r="Q17" s="38"/>
      <c r="R17" s="38"/>
      <c r="S17" s="38"/>
      <c r="T17" s="38"/>
      <c r="U17" s="38"/>
      <c r="V17" s="38"/>
      <c r="W17" s="38"/>
      <c r="X17" s="38"/>
      <c r="Y17" s="38"/>
      <c r="Z17" s="38"/>
    </row>
    <row r="18" spans="1:26" ht="29.25" customHeight="1" x14ac:dyDescent="0.3">
      <c r="A18" s="38"/>
      <c r="B18" s="661"/>
      <c r="C18" s="675"/>
      <c r="D18" s="675"/>
      <c r="E18" s="675"/>
      <c r="F18" s="675"/>
      <c r="G18" s="727" t="s">
        <v>13</v>
      </c>
      <c r="H18" s="722" t="s">
        <v>15</v>
      </c>
      <c r="I18" s="722" t="s">
        <v>711</v>
      </c>
      <c r="J18" s="675"/>
      <c r="K18" s="687"/>
      <c r="L18" s="335"/>
      <c r="M18" s="335"/>
      <c r="N18" s="335"/>
      <c r="O18" s="38"/>
      <c r="P18" s="38"/>
      <c r="Q18" s="38"/>
      <c r="R18" s="38"/>
      <c r="S18" s="38"/>
      <c r="T18" s="38"/>
      <c r="U18" s="38"/>
      <c r="V18" s="38"/>
      <c r="W18" s="38"/>
      <c r="X18" s="38"/>
      <c r="Y18" s="38"/>
      <c r="Z18" s="38"/>
    </row>
    <row r="19" spans="1:26" ht="103.5" customHeight="1" x14ac:dyDescent="0.3">
      <c r="A19" s="38"/>
      <c r="B19" s="662"/>
      <c r="C19" s="676"/>
      <c r="D19" s="676"/>
      <c r="E19" s="678"/>
      <c r="F19" s="676"/>
      <c r="G19" s="676"/>
      <c r="H19" s="676"/>
      <c r="I19" s="676"/>
      <c r="J19" s="676"/>
      <c r="K19" s="688"/>
      <c r="L19" s="335"/>
      <c r="M19" s="335"/>
      <c r="N19" s="335"/>
      <c r="O19" s="38"/>
      <c r="P19" s="38"/>
      <c r="Q19" s="38"/>
      <c r="R19" s="38"/>
      <c r="S19" s="38"/>
      <c r="T19" s="38"/>
      <c r="U19" s="38"/>
      <c r="V19" s="38"/>
      <c r="W19" s="38"/>
      <c r="X19" s="38"/>
      <c r="Y19" s="38"/>
      <c r="Z19" s="38"/>
    </row>
    <row r="20" spans="1:26" ht="294" customHeight="1" x14ac:dyDescent="0.3">
      <c r="A20" s="38"/>
      <c r="B20" s="378" t="str">
        <f>+LEFT(C20,4)</f>
        <v>16.1</v>
      </c>
      <c r="C20" s="731" t="s">
        <v>226</v>
      </c>
      <c r="D20" s="614" t="s">
        <v>712</v>
      </c>
      <c r="E20" s="589" t="s">
        <v>713</v>
      </c>
      <c r="F20" s="734">
        <v>3</v>
      </c>
      <c r="G20" s="201">
        <v>1</v>
      </c>
      <c r="H20" s="330" t="s">
        <v>714</v>
      </c>
      <c r="I20" s="735" t="s">
        <v>530</v>
      </c>
      <c r="J20" s="702">
        <v>3</v>
      </c>
      <c r="K20" s="574"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73">
        <f>+IF(K20="",312,IF(K20="Deficiencia de control mayor (diseño y ejecución)",320,IF(K20="Deficiencia de control (diseño o ejecución)",340,IF(K20="Oportunidad de mejora",360,380))))</f>
        <v>380</v>
      </c>
      <c r="M20" s="497">
        <v>5.8745000000000003</v>
      </c>
      <c r="N20" s="730">
        <f>+L20+M20</f>
        <v>385.87450000000001</v>
      </c>
      <c r="O20" s="38"/>
      <c r="P20" s="38"/>
      <c r="Q20" s="38"/>
      <c r="R20" s="38"/>
      <c r="S20" s="38"/>
      <c r="T20" s="38"/>
      <c r="U20" s="38"/>
      <c r="V20" s="38"/>
      <c r="W20" s="38"/>
      <c r="X20" s="38"/>
      <c r="Y20" s="38"/>
      <c r="Z20" s="38"/>
    </row>
    <row r="21" spans="1:26" ht="257.25" customHeight="1" x14ac:dyDescent="0.3">
      <c r="A21" s="38"/>
      <c r="B21" s="379"/>
      <c r="C21" s="732"/>
      <c r="D21" s="615"/>
      <c r="E21" s="590"/>
      <c r="F21" s="615"/>
      <c r="G21" s="196">
        <v>2</v>
      </c>
      <c r="H21" s="197"/>
      <c r="I21" s="636"/>
      <c r="J21" s="651"/>
      <c r="K21" s="575"/>
      <c r="L21" s="374"/>
      <c r="M21" s="335"/>
      <c r="N21" s="335"/>
      <c r="O21" s="38"/>
      <c r="P21" s="38"/>
      <c r="Q21" s="38"/>
      <c r="R21" s="38"/>
      <c r="S21" s="38"/>
      <c r="T21" s="38"/>
      <c r="U21" s="38"/>
      <c r="V21" s="38"/>
      <c r="W21" s="38"/>
      <c r="X21" s="38"/>
      <c r="Y21" s="38"/>
      <c r="Z21" s="38"/>
    </row>
    <row r="22" spans="1:26" ht="279.75" customHeight="1" x14ac:dyDescent="0.3">
      <c r="A22" s="38"/>
      <c r="B22" s="379"/>
      <c r="C22" s="732"/>
      <c r="D22" s="615"/>
      <c r="E22" s="590"/>
      <c r="F22" s="615"/>
      <c r="G22" s="196">
        <v>3</v>
      </c>
      <c r="H22" s="197" t="s">
        <v>450</v>
      </c>
      <c r="I22" s="636"/>
      <c r="J22" s="651"/>
      <c r="K22" s="575"/>
      <c r="L22" s="374"/>
      <c r="M22" s="335"/>
      <c r="N22" s="335"/>
      <c r="O22" s="38"/>
      <c r="P22" s="38"/>
      <c r="Q22" s="38"/>
      <c r="R22" s="38"/>
      <c r="S22" s="38"/>
      <c r="T22" s="38"/>
      <c r="U22" s="38"/>
      <c r="V22" s="38"/>
      <c r="W22" s="38"/>
      <c r="X22" s="38"/>
      <c r="Y22" s="38"/>
      <c r="Z22" s="38"/>
    </row>
    <row r="23" spans="1:26" ht="22.5" customHeight="1" x14ac:dyDescent="0.3">
      <c r="A23" s="38"/>
      <c r="B23" s="379"/>
      <c r="C23" s="732"/>
      <c r="D23" s="615"/>
      <c r="E23" s="590"/>
      <c r="F23" s="615"/>
      <c r="G23" s="196">
        <v>4</v>
      </c>
      <c r="H23" s="252"/>
      <c r="I23" s="636"/>
      <c r="J23" s="651"/>
      <c r="K23" s="575"/>
      <c r="L23" s="374"/>
      <c r="M23" s="335"/>
      <c r="N23" s="335"/>
      <c r="O23" s="38"/>
      <c r="P23" s="38"/>
      <c r="Q23" s="38"/>
      <c r="R23" s="38"/>
      <c r="S23" s="38"/>
      <c r="T23" s="38"/>
      <c r="U23" s="38"/>
      <c r="V23" s="38"/>
      <c r="W23" s="38"/>
      <c r="X23" s="38"/>
      <c r="Y23" s="38"/>
      <c r="Z23" s="38"/>
    </row>
    <row r="24" spans="1:26" ht="22.5" customHeight="1" x14ac:dyDescent="0.3">
      <c r="A24" s="38"/>
      <c r="B24" s="379"/>
      <c r="C24" s="732"/>
      <c r="D24" s="615"/>
      <c r="E24" s="590"/>
      <c r="F24" s="615"/>
      <c r="G24" s="196">
        <v>5</v>
      </c>
      <c r="H24" s="196"/>
      <c r="I24" s="636"/>
      <c r="J24" s="651"/>
      <c r="K24" s="575"/>
      <c r="L24" s="374"/>
      <c r="M24" s="335"/>
      <c r="N24" s="335"/>
      <c r="O24" s="38"/>
      <c r="P24" s="38"/>
      <c r="Q24" s="38"/>
      <c r="R24" s="38"/>
      <c r="S24" s="38"/>
      <c r="T24" s="38"/>
      <c r="U24" s="38"/>
      <c r="V24" s="38"/>
      <c r="W24" s="38"/>
      <c r="X24" s="38"/>
      <c r="Y24" s="38"/>
      <c r="Z24" s="38"/>
    </row>
    <row r="25" spans="1:26" ht="22.5" customHeight="1" x14ac:dyDescent="0.3">
      <c r="A25" s="38"/>
      <c r="B25" s="379"/>
      <c r="C25" s="732"/>
      <c r="D25" s="615"/>
      <c r="E25" s="590"/>
      <c r="F25" s="615"/>
      <c r="G25" s="196">
        <v>6</v>
      </c>
      <c r="H25" s="196"/>
      <c r="I25" s="636"/>
      <c r="J25" s="651"/>
      <c r="K25" s="575"/>
      <c r="L25" s="374"/>
      <c r="M25" s="335"/>
      <c r="N25" s="335"/>
      <c r="O25" s="38"/>
      <c r="P25" s="38"/>
      <c r="Q25" s="38"/>
      <c r="R25" s="38"/>
      <c r="S25" s="38"/>
      <c r="T25" s="38"/>
      <c r="U25" s="38"/>
      <c r="V25" s="38"/>
      <c r="W25" s="38"/>
      <c r="X25" s="38"/>
      <c r="Y25" s="38"/>
      <c r="Z25" s="38"/>
    </row>
    <row r="26" spans="1:26" ht="22.5" customHeight="1" x14ac:dyDescent="0.3">
      <c r="A26" s="38"/>
      <c r="B26" s="379"/>
      <c r="C26" s="732"/>
      <c r="D26" s="615"/>
      <c r="E26" s="590"/>
      <c r="F26" s="615"/>
      <c r="G26" s="196">
        <v>7</v>
      </c>
      <c r="H26" s="196"/>
      <c r="I26" s="636"/>
      <c r="J26" s="651"/>
      <c r="K26" s="575"/>
      <c r="L26" s="374"/>
      <c r="M26" s="335"/>
      <c r="N26" s="335"/>
      <c r="O26" s="38"/>
      <c r="P26" s="38"/>
      <c r="Q26" s="38"/>
      <c r="R26" s="38"/>
      <c r="S26" s="38"/>
      <c r="T26" s="38"/>
      <c r="U26" s="38"/>
      <c r="V26" s="38"/>
      <c r="W26" s="38"/>
      <c r="X26" s="38"/>
      <c r="Y26" s="38"/>
      <c r="Z26" s="38"/>
    </row>
    <row r="27" spans="1:26" ht="22.5" customHeight="1" x14ac:dyDescent="0.3">
      <c r="A27" s="38"/>
      <c r="B27" s="380"/>
      <c r="C27" s="733"/>
      <c r="D27" s="616"/>
      <c r="E27" s="591"/>
      <c r="F27" s="616"/>
      <c r="G27" s="199">
        <v>8</v>
      </c>
      <c r="H27" s="199"/>
      <c r="I27" s="637"/>
      <c r="J27" s="652"/>
      <c r="K27" s="576"/>
      <c r="L27" s="375"/>
      <c r="M27" s="335"/>
      <c r="N27" s="335"/>
      <c r="O27" s="38"/>
      <c r="P27" s="38"/>
      <c r="Q27" s="38"/>
      <c r="R27" s="38"/>
      <c r="S27" s="38"/>
      <c r="T27" s="38"/>
      <c r="U27" s="38"/>
      <c r="V27" s="38"/>
      <c r="W27" s="38"/>
      <c r="X27" s="38"/>
      <c r="Y27" s="38"/>
      <c r="Z27" s="38"/>
    </row>
    <row r="28" spans="1:26" ht="345" customHeight="1" x14ac:dyDescent="0.3">
      <c r="A28" s="38"/>
      <c r="B28" s="378" t="str">
        <f>+LEFT(C28,4)</f>
        <v>16.2</v>
      </c>
      <c r="C28" s="738" t="s">
        <v>227</v>
      </c>
      <c r="D28" s="614" t="s">
        <v>712</v>
      </c>
      <c r="E28" s="589" t="s">
        <v>715</v>
      </c>
      <c r="F28" s="739">
        <v>3</v>
      </c>
      <c r="G28" s="201">
        <v>1</v>
      </c>
      <c r="H28" s="202" t="s">
        <v>451</v>
      </c>
      <c r="I28" s="740" t="s">
        <v>516</v>
      </c>
      <c r="J28" s="741">
        <v>3</v>
      </c>
      <c r="K28" s="653"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73">
        <f>+IF(K28="",312,IF(K28="Deficiencia de control mayor (diseño y ejecución)",320,IF(K28="Deficiencia de control (diseño o ejecución)",340,IF(K28="Oportunidad de mejora",360,380))))</f>
        <v>380</v>
      </c>
      <c r="M28" s="497">
        <v>5.9653999999999998</v>
      </c>
      <c r="N28" s="730">
        <f>+L28+M28</f>
        <v>385.96539999999999</v>
      </c>
      <c r="O28" s="38"/>
      <c r="P28" s="38"/>
      <c r="Q28" s="38"/>
      <c r="R28" s="38"/>
      <c r="S28" s="38"/>
      <c r="T28" s="38"/>
      <c r="U28" s="38"/>
      <c r="V28" s="38"/>
      <c r="W28" s="38"/>
      <c r="X28" s="38"/>
      <c r="Y28" s="38"/>
      <c r="Z28" s="38"/>
    </row>
    <row r="29" spans="1:26" ht="22.5" customHeight="1" x14ac:dyDescent="0.3">
      <c r="A29" s="38"/>
      <c r="B29" s="379"/>
      <c r="C29" s="732"/>
      <c r="D29" s="615"/>
      <c r="E29" s="590"/>
      <c r="F29" s="615"/>
      <c r="G29" s="196">
        <v>2</v>
      </c>
      <c r="H29" s="196"/>
      <c r="I29" s="590"/>
      <c r="J29" s="651"/>
      <c r="K29" s="736"/>
      <c r="L29" s="374"/>
      <c r="M29" s="335"/>
      <c r="N29" s="335"/>
      <c r="O29" s="38"/>
      <c r="P29" s="38"/>
      <c r="Q29" s="38"/>
      <c r="R29" s="38"/>
      <c r="S29" s="38"/>
      <c r="T29" s="38"/>
      <c r="U29" s="38"/>
      <c r="V29" s="38"/>
      <c r="W29" s="38"/>
      <c r="X29" s="38"/>
      <c r="Y29" s="38"/>
      <c r="Z29" s="38"/>
    </row>
    <row r="30" spans="1:26" ht="22.5" customHeight="1" x14ac:dyDescent="0.3">
      <c r="A30" s="38"/>
      <c r="B30" s="379"/>
      <c r="C30" s="732"/>
      <c r="D30" s="615"/>
      <c r="E30" s="590"/>
      <c r="F30" s="615"/>
      <c r="G30" s="196">
        <v>3</v>
      </c>
      <c r="H30" s="196"/>
      <c r="I30" s="590"/>
      <c r="J30" s="651"/>
      <c r="K30" s="736"/>
      <c r="L30" s="374"/>
      <c r="M30" s="335"/>
      <c r="N30" s="335"/>
      <c r="O30" s="38"/>
      <c r="P30" s="38"/>
      <c r="Q30" s="38"/>
      <c r="R30" s="38"/>
      <c r="S30" s="38"/>
      <c r="T30" s="38"/>
      <c r="U30" s="38"/>
      <c r="V30" s="38"/>
      <c r="W30" s="38"/>
      <c r="X30" s="38"/>
      <c r="Y30" s="38"/>
      <c r="Z30" s="38"/>
    </row>
    <row r="31" spans="1:26" ht="22.5" customHeight="1" x14ac:dyDescent="0.3">
      <c r="A31" s="38"/>
      <c r="B31" s="379"/>
      <c r="C31" s="732"/>
      <c r="D31" s="615"/>
      <c r="E31" s="590"/>
      <c r="F31" s="615"/>
      <c r="G31" s="196">
        <v>4</v>
      </c>
      <c r="H31" s="196"/>
      <c r="I31" s="590"/>
      <c r="J31" s="651"/>
      <c r="K31" s="736"/>
      <c r="L31" s="374"/>
      <c r="M31" s="335"/>
      <c r="N31" s="335"/>
      <c r="O31" s="38"/>
      <c r="P31" s="38"/>
      <c r="Q31" s="38"/>
      <c r="R31" s="38"/>
      <c r="S31" s="38"/>
      <c r="T31" s="38"/>
      <c r="U31" s="38"/>
      <c r="V31" s="38"/>
      <c r="W31" s="38"/>
      <c r="X31" s="38"/>
      <c r="Y31" s="38"/>
      <c r="Z31" s="38"/>
    </row>
    <row r="32" spans="1:26" ht="22.5" customHeight="1" x14ac:dyDescent="0.3">
      <c r="A32" s="38"/>
      <c r="B32" s="379"/>
      <c r="C32" s="732"/>
      <c r="D32" s="615"/>
      <c r="E32" s="590"/>
      <c r="F32" s="615"/>
      <c r="G32" s="196">
        <v>5</v>
      </c>
      <c r="H32" s="196"/>
      <c r="I32" s="590"/>
      <c r="J32" s="651"/>
      <c r="K32" s="736"/>
      <c r="L32" s="374"/>
      <c r="M32" s="335"/>
      <c r="N32" s="335"/>
      <c r="O32" s="38"/>
      <c r="P32" s="38"/>
      <c r="Q32" s="38"/>
      <c r="R32" s="38"/>
      <c r="S32" s="38"/>
      <c r="T32" s="38"/>
      <c r="U32" s="38"/>
      <c r="V32" s="38"/>
      <c r="W32" s="38"/>
      <c r="X32" s="38"/>
      <c r="Y32" s="38"/>
      <c r="Z32" s="38"/>
    </row>
    <row r="33" spans="1:26" ht="22.5" customHeight="1" x14ac:dyDescent="0.3">
      <c r="A33" s="38"/>
      <c r="B33" s="379"/>
      <c r="C33" s="732"/>
      <c r="D33" s="615"/>
      <c r="E33" s="590"/>
      <c r="F33" s="615"/>
      <c r="G33" s="196">
        <v>6</v>
      </c>
      <c r="H33" s="196"/>
      <c r="I33" s="590"/>
      <c r="J33" s="651"/>
      <c r="K33" s="736"/>
      <c r="L33" s="374"/>
      <c r="M33" s="335"/>
      <c r="N33" s="335"/>
      <c r="O33" s="38"/>
      <c r="P33" s="38"/>
      <c r="Q33" s="38"/>
      <c r="R33" s="38"/>
      <c r="S33" s="38"/>
      <c r="T33" s="38"/>
      <c r="U33" s="38"/>
      <c r="V33" s="38"/>
      <c r="W33" s="38"/>
      <c r="X33" s="38"/>
      <c r="Y33" s="38"/>
      <c r="Z33" s="38"/>
    </row>
    <row r="34" spans="1:26" ht="22.5" customHeight="1" x14ac:dyDescent="0.3">
      <c r="A34" s="38"/>
      <c r="B34" s="379"/>
      <c r="C34" s="732"/>
      <c r="D34" s="615"/>
      <c r="E34" s="590"/>
      <c r="F34" s="615"/>
      <c r="G34" s="196">
        <v>7</v>
      </c>
      <c r="H34" s="196"/>
      <c r="I34" s="590"/>
      <c r="J34" s="651"/>
      <c r="K34" s="736"/>
      <c r="L34" s="374"/>
      <c r="M34" s="335"/>
      <c r="N34" s="335"/>
      <c r="O34" s="38"/>
      <c r="P34" s="38"/>
      <c r="Q34" s="38"/>
      <c r="R34" s="38"/>
      <c r="S34" s="38"/>
      <c r="T34" s="38"/>
      <c r="U34" s="38"/>
      <c r="V34" s="38"/>
      <c r="W34" s="38"/>
      <c r="X34" s="38"/>
      <c r="Y34" s="38"/>
      <c r="Z34" s="38"/>
    </row>
    <row r="35" spans="1:26" ht="246" customHeight="1" thickBot="1" x14ac:dyDescent="0.35">
      <c r="A35" s="38"/>
      <c r="B35" s="380"/>
      <c r="C35" s="733"/>
      <c r="D35" s="616"/>
      <c r="E35" s="591"/>
      <c r="F35" s="616"/>
      <c r="G35" s="199">
        <v>8</v>
      </c>
      <c r="H35" s="199"/>
      <c r="I35" s="591"/>
      <c r="J35" s="652"/>
      <c r="K35" s="737"/>
      <c r="L35" s="375"/>
      <c r="M35" s="335"/>
      <c r="N35" s="335"/>
      <c r="O35" s="38"/>
      <c r="P35" s="38"/>
      <c r="Q35" s="38"/>
      <c r="R35" s="38"/>
      <c r="S35" s="38"/>
      <c r="T35" s="38"/>
      <c r="U35" s="38"/>
      <c r="V35" s="38"/>
      <c r="W35" s="38"/>
      <c r="X35" s="38"/>
      <c r="Y35" s="38"/>
      <c r="Z35" s="38"/>
    </row>
    <row r="36" spans="1:26" ht="210" customHeight="1" thickBot="1" x14ac:dyDescent="0.35">
      <c r="A36" s="38"/>
      <c r="B36" s="378" t="str">
        <f>+LEFT(C36,4)</f>
        <v>16.3</v>
      </c>
      <c r="C36" s="738" t="s">
        <v>228</v>
      </c>
      <c r="D36" s="614" t="s">
        <v>716</v>
      </c>
      <c r="E36" s="589" t="s">
        <v>717</v>
      </c>
      <c r="F36" s="739">
        <v>3</v>
      </c>
      <c r="G36" s="253">
        <v>1</v>
      </c>
      <c r="H36" s="202" t="s">
        <v>718</v>
      </c>
      <c r="I36" s="735" t="s">
        <v>762</v>
      </c>
      <c r="J36" s="741">
        <v>3</v>
      </c>
      <c r="K36" s="653"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73">
        <f>+IF(K36="",312,IF(K36="Deficiencia de control mayor (diseño y ejecución)",320,IF(K36="Deficiencia de control (diseño o ejecución)",340,IF(K36="Oportunidad de mejora",360,380))))</f>
        <v>380</v>
      </c>
      <c r="M36" s="497">
        <v>6.0122999999999998</v>
      </c>
      <c r="N36" s="730">
        <f>+L36+M36</f>
        <v>386.01229999999998</v>
      </c>
      <c r="O36" s="38"/>
      <c r="P36" s="38"/>
      <c r="Q36" s="38"/>
      <c r="R36" s="38"/>
      <c r="S36" s="38"/>
      <c r="T36" s="38"/>
      <c r="U36" s="38"/>
      <c r="V36" s="38"/>
      <c r="W36" s="38"/>
      <c r="X36" s="38"/>
      <c r="Y36" s="38"/>
      <c r="Z36" s="38"/>
    </row>
    <row r="37" spans="1:26" ht="211.5" customHeight="1" x14ac:dyDescent="0.3">
      <c r="A37" s="38"/>
      <c r="B37" s="379"/>
      <c r="C37" s="732"/>
      <c r="D37" s="615"/>
      <c r="E37" s="590"/>
      <c r="F37" s="615"/>
      <c r="G37" s="254">
        <v>2</v>
      </c>
      <c r="H37" s="330" t="s">
        <v>719</v>
      </c>
      <c r="I37" s="636"/>
      <c r="J37" s="651"/>
      <c r="K37" s="736"/>
      <c r="L37" s="374"/>
      <c r="M37" s="335"/>
      <c r="N37" s="335"/>
      <c r="O37" s="38"/>
      <c r="P37" s="38"/>
      <c r="Q37" s="38"/>
      <c r="R37" s="38"/>
      <c r="S37" s="38"/>
      <c r="T37" s="38"/>
      <c r="U37" s="38"/>
      <c r="V37" s="38"/>
      <c r="W37" s="38"/>
      <c r="X37" s="38"/>
      <c r="Y37" s="38"/>
      <c r="Z37" s="38"/>
    </row>
    <row r="38" spans="1:26" ht="332.25" customHeight="1" x14ac:dyDescent="0.3">
      <c r="A38" s="38"/>
      <c r="B38" s="379"/>
      <c r="C38" s="732"/>
      <c r="D38" s="615"/>
      <c r="E38" s="590"/>
      <c r="F38" s="615"/>
      <c r="G38" s="254">
        <v>3</v>
      </c>
      <c r="H38" s="197" t="s">
        <v>452</v>
      </c>
      <c r="I38" s="636"/>
      <c r="J38" s="651"/>
      <c r="K38" s="736"/>
      <c r="L38" s="374"/>
      <c r="M38" s="335"/>
      <c r="N38" s="335"/>
      <c r="O38" s="38"/>
      <c r="P38" s="38"/>
      <c r="Q38" s="38"/>
      <c r="R38" s="38"/>
      <c r="S38" s="38"/>
      <c r="T38" s="38"/>
      <c r="U38" s="38"/>
      <c r="V38" s="38"/>
      <c r="W38" s="38"/>
      <c r="X38" s="38"/>
      <c r="Y38" s="38"/>
      <c r="Z38" s="38"/>
    </row>
    <row r="39" spans="1:26" ht="22.5" customHeight="1" x14ac:dyDescent="0.3">
      <c r="A39" s="38"/>
      <c r="B39" s="379"/>
      <c r="C39" s="732"/>
      <c r="D39" s="615"/>
      <c r="E39" s="590"/>
      <c r="F39" s="615"/>
      <c r="G39" s="254">
        <v>4</v>
      </c>
      <c r="H39" s="254"/>
      <c r="I39" s="636"/>
      <c r="J39" s="651"/>
      <c r="K39" s="736"/>
      <c r="L39" s="374"/>
      <c r="M39" s="335"/>
      <c r="N39" s="335"/>
      <c r="O39" s="38"/>
      <c r="P39" s="38"/>
      <c r="Q39" s="38"/>
      <c r="R39" s="38"/>
      <c r="S39" s="38"/>
      <c r="T39" s="38"/>
      <c r="U39" s="38"/>
      <c r="V39" s="38"/>
      <c r="W39" s="38"/>
      <c r="X39" s="38"/>
      <c r="Y39" s="38"/>
      <c r="Z39" s="38"/>
    </row>
    <row r="40" spans="1:26" ht="22.5" customHeight="1" x14ac:dyDescent="0.3">
      <c r="A40" s="38"/>
      <c r="B40" s="379"/>
      <c r="C40" s="732"/>
      <c r="D40" s="615"/>
      <c r="E40" s="590"/>
      <c r="F40" s="615"/>
      <c r="G40" s="254">
        <v>5</v>
      </c>
      <c r="H40" s="254"/>
      <c r="I40" s="636"/>
      <c r="J40" s="651"/>
      <c r="K40" s="736"/>
      <c r="L40" s="374"/>
      <c r="M40" s="335"/>
      <c r="N40" s="335"/>
      <c r="O40" s="38"/>
      <c r="P40" s="38"/>
      <c r="Q40" s="38"/>
      <c r="R40" s="38"/>
      <c r="S40" s="38"/>
      <c r="T40" s="38"/>
      <c r="U40" s="38"/>
      <c r="V40" s="38"/>
      <c r="W40" s="38"/>
      <c r="X40" s="38"/>
      <c r="Y40" s="38"/>
      <c r="Z40" s="38"/>
    </row>
    <row r="41" spans="1:26" ht="22.5" customHeight="1" x14ac:dyDescent="0.3">
      <c r="A41" s="38"/>
      <c r="B41" s="379"/>
      <c r="C41" s="732"/>
      <c r="D41" s="615"/>
      <c r="E41" s="590"/>
      <c r="F41" s="615"/>
      <c r="G41" s="254">
        <v>6</v>
      </c>
      <c r="H41" s="254"/>
      <c r="I41" s="636"/>
      <c r="J41" s="651"/>
      <c r="K41" s="736"/>
      <c r="L41" s="374"/>
      <c r="M41" s="335"/>
      <c r="N41" s="335"/>
      <c r="O41" s="38"/>
      <c r="P41" s="38"/>
      <c r="Q41" s="38"/>
      <c r="R41" s="38"/>
      <c r="S41" s="38"/>
      <c r="T41" s="38"/>
      <c r="U41" s="38"/>
      <c r="V41" s="38"/>
      <c r="W41" s="38"/>
      <c r="X41" s="38"/>
      <c r="Y41" s="38"/>
      <c r="Z41" s="38"/>
    </row>
    <row r="42" spans="1:26" ht="22.5" customHeight="1" x14ac:dyDescent="0.3">
      <c r="A42" s="38"/>
      <c r="B42" s="379"/>
      <c r="C42" s="732"/>
      <c r="D42" s="615"/>
      <c r="E42" s="590"/>
      <c r="F42" s="615"/>
      <c r="G42" s="254">
        <v>7</v>
      </c>
      <c r="H42" s="254"/>
      <c r="I42" s="636"/>
      <c r="J42" s="651"/>
      <c r="K42" s="736"/>
      <c r="L42" s="374"/>
      <c r="M42" s="335"/>
      <c r="N42" s="335"/>
      <c r="O42" s="38"/>
      <c r="P42" s="38"/>
      <c r="Q42" s="38"/>
      <c r="R42" s="38"/>
      <c r="S42" s="38"/>
      <c r="T42" s="38"/>
      <c r="U42" s="38"/>
      <c r="V42" s="38"/>
      <c r="W42" s="38"/>
      <c r="X42" s="38"/>
      <c r="Y42" s="38"/>
      <c r="Z42" s="38"/>
    </row>
    <row r="43" spans="1:26" ht="103.5" customHeight="1" thickBot="1" x14ac:dyDescent="0.35">
      <c r="A43" s="38"/>
      <c r="B43" s="380"/>
      <c r="C43" s="733"/>
      <c r="D43" s="616"/>
      <c r="E43" s="591"/>
      <c r="F43" s="616"/>
      <c r="G43" s="255">
        <v>8</v>
      </c>
      <c r="H43" s="255"/>
      <c r="I43" s="637"/>
      <c r="J43" s="652"/>
      <c r="K43" s="737"/>
      <c r="L43" s="375"/>
      <c r="M43" s="335"/>
      <c r="N43" s="335"/>
      <c r="O43" s="38"/>
      <c r="P43" s="38"/>
      <c r="Q43" s="38"/>
      <c r="R43" s="38"/>
      <c r="S43" s="38"/>
      <c r="T43" s="38"/>
      <c r="U43" s="38"/>
      <c r="V43" s="38"/>
      <c r="W43" s="38"/>
      <c r="X43" s="38"/>
      <c r="Y43" s="38"/>
      <c r="Z43" s="38"/>
    </row>
    <row r="44" spans="1:26" ht="333.75" customHeight="1" x14ac:dyDescent="0.3">
      <c r="A44" s="38"/>
      <c r="B44" s="378" t="str">
        <f>+LEFT(C44,4)</f>
        <v>16.4</v>
      </c>
      <c r="C44" s="738" t="s">
        <v>229</v>
      </c>
      <c r="D44" s="614" t="s">
        <v>720</v>
      </c>
      <c r="E44" s="589" t="s">
        <v>721</v>
      </c>
      <c r="F44" s="739">
        <v>3</v>
      </c>
      <c r="G44" s="253">
        <v>1</v>
      </c>
      <c r="H44" s="202" t="s">
        <v>722</v>
      </c>
      <c r="I44" s="589" t="s">
        <v>723</v>
      </c>
      <c r="J44" s="741">
        <v>3</v>
      </c>
      <c r="K44" s="653"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73">
        <f>+IF(K44="",312,IF(K44="Deficiencia de control mayor (diseño y ejecución)",320,IF(K44="Deficiencia de control (diseño o ejecución)",340,IF(K44="Oportunidad de mejora",360,380))))</f>
        <v>380</v>
      </c>
      <c r="M44" s="497">
        <v>6.1235999999999997</v>
      </c>
      <c r="N44" s="730">
        <f>+L44+M44</f>
        <v>386.12360000000001</v>
      </c>
      <c r="O44" s="38"/>
      <c r="P44" s="38"/>
      <c r="Q44" s="38"/>
      <c r="R44" s="38"/>
      <c r="S44" s="38"/>
      <c r="T44" s="38"/>
      <c r="U44" s="38"/>
      <c r="V44" s="38"/>
      <c r="W44" s="38"/>
      <c r="X44" s="38"/>
      <c r="Y44" s="38"/>
      <c r="Z44" s="38"/>
    </row>
    <row r="45" spans="1:26" ht="324" customHeight="1" x14ac:dyDescent="0.3">
      <c r="A45" s="38"/>
      <c r="B45" s="379"/>
      <c r="C45" s="732"/>
      <c r="D45" s="615"/>
      <c r="E45" s="590"/>
      <c r="F45" s="615"/>
      <c r="G45" s="254">
        <v>2</v>
      </c>
      <c r="H45" s="197" t="s">
        <v>454</v>
      </c>
      <c r="I45" s="590"/>
      <c r="J45" s="651"/>
      <c r="K45" s="736"/>
      <c r="L45" s="374"/>
      <c r="M45" s="335"/>
      <c r="N45" s="335"/>
      <c r="O45" s="38"/>
      <c r="P45" s="38"/>
      <c r="Q45" s="38"/>
      <c r="R45" s="38"/>
      <c r="S45" s="38"/>
      <c r="T45" s="38"/>
      <c r="U45" s="38"/>
      <c r="V45" s="38"/>
      <c r="W45" s="38"/>
      <c r="X45" s="38"/>
      <c r="Y45" s="38"/>
      <c r="Z45" s="38"/>
    </row>
    <row r="46" spans="1:26" ht="328.5" customHeight="1" x14ac:dyDescent="0.3">
      <c r="A46" s="38"/>
      <c r="B46" s="379"/>
      <c r="C46" s="732"/>
      <c r="D46" s="615"/>
      <c r="E46" s="590"/>
      <c r="F46" s="615"/>
      <c r="G46" s="254">
        <v>3</v>
      </c>
      <c r="H46" s="197" t="s">
        <v>724</v>
      </c>
      <c r="I46" s="590"/>
      <c r="J46" s="651"/>
      <c r="K46" s="736"/>
      <c r="L46" s="374"/>
      <c r="M46" s="335"/>
      <c r="N46" s="335"/>
      <c r="O46" s="38"/>
      <c r="P46" s="38"/>
      <c r="Q46" s="38"/>
      <c r="R46" s="38"/>
      <c r="S46" s="38"/>
      <c r="T46" s="38"/>
      <c r="U46" s="38"/>
      <c r="V46" s="38"/>
      <c r="W46" s="38"/>
      <c r="X46" s="38"/>
      <c r="Y46" s="38"/>
      <c r="Z46" s="38"/>
    </row>
    <row r="47" spans="1:26" ht="22.5" customHeight="1" x14ac:dyDescent="0.3">
      <c r="A47" s="38"/>
      <c r="B47" s="379"/>
      <c r="C47" s="732"/>
      <c r="D47" s="615"/>
      <c r="E47" s="590"/>
      <c r="F47" s="615"/>
      <c r="G47" s="254">
        <v>4</v>
      </c>
      <c r="H47" s="254"/>
      <c r="I47" s="590"/>
      <c r="J47" s="651"/>
      <c r="K47" s="736"/>
      <c r="L47" s="374"/>
      <c r="M47" s="335"/>
      <c r="N47" s="335"/>
      <c r="O47" s="38"/>
      <c r="P47" s="38"/>
      <c r="Q47" s="38"/>
      <c r="R47" s="38"/>
      <c r="S47" s="38"/>
      <c r="T47" s="38"/>
      <c r="U47" s="38"/>
      <c r="V47" s="38"/>
      <c r="W47" s="38"/>
      <c r="X47" s="38"/>
      <c r="Y47" s="38"/>
      <c r="Z47" s="38"/>
    </row>
    <row r="48" spans="1:26" ht="22.5" customHeight="1" x14ac:dyDescent="0.3">
      <c r="A48" s="38"/>
      <c r="B48" s="379"/>
      <c r="C48" s="732"/>
      <c r="D48" s="615"/>
      <c r="E48" s="590"/>
      <c r="F48" s="615"/>
      <c r="G48" s="254">
        <v>5</v>
      </c>
      <c r="H48" s="254"/>
      <c r="I48" s="590"/>
      <c r="J48" s="651"/>
      <c r="K48" s="736"/>
      <c r="L48" s="374"/>
      <c r="M48" s="335"/>
      <c r="N48" s="335"/>
      <c r="O48" s="38"/>
      <c r="P48" s="38"/>
      <c r="Q48" s="38"/>
      <c r="R48" s="38"/>
      <c r="S48" s="38"/>
      <c r="T48" s="38"/>
      <c r="U48" s="38"/>
      <c r="V48" s="38"/>
      <c r="W48" s="38"/>
      <c r="X48" s="38"/>
      <c r="Y48" s="38"/>
      <c r="Z48" s="38"/>
    </row>
    <row r="49" spans="1:26" ht="22.5" customHeight="1" x14ac:dyDescent="0.3">
      <c r="A49" s="38"/>
      <c r="B49" s="379"/>
      <c r="C49" s="732"/>
      <c r="D49" s="615"/>
      <c r="E49" s="590"/>
      <c r="F49" s="615"/>
      <c r="G49" s="254">
        <v>6</v>
      </c>
      <c r="H49" s="254"/>
      <c r="I49" s="590"/>
      <c r="J49" s="651"/>
      <c r="K49" s="736"/>
      <c r="L49" s="374"/>
      <c r="M49" s="335"/>
      <c r="N49" s="335"/>
      <c r="O49" s="38"/>
      <c r="P49" s="38"/>
      <c r="Q49" s="38"/>
      <c r="R49" s="38"/>
      <c r="S49" s="38"/>
      <c r="T49" s="38"/>
      <c r="U49" s="38"/>
      <c r="V49" s="38"/>
      <c r="W49" s="38"/>
      <c r="X49" s="38"/>
      <c r="Y49" s="38"/>
      <c r="Z49" s="38"/>
    </row>
    <row r="50" spans="1:26" ht="22.5" customHeight="1" x14ac:dyDescent="0.3">
      <c r="A50" s="38"/>
      <c r="B50" s="379"/>
      <c r="C50" s="732"/>
      <c r="D50" s="615"/>
      <c r="E50" s="590"/>
      <c r="F50" s="615"/>
      <c r="G50" s="254">
        <v>7</v>
      </c>
      <c r="H50" s="254"/>
      <c r="I50" s="590"/>
      <c r="J50" s="651"/>
      <c r="K50" s="736"/>
      <c r="L50" s="374"/>
      <c r="M50" s="335"/>
      <c r="N50" s="335"/>
      <c r="O50" s="38"/>
      <c r="P50" s="38"/>
      <c r="Q50" s="38"/>
      <c r="R50" s="38"/>
      <c r="S50" s="38"/>
      <c r="T50" s="38"/>
      <c r="U50" s="38"/>
      <c r="V50" s="38"/>
      <c r="W50" s="38"/>
      <c r="X50" s="38"/>
      <c r="Y50" s="38"/>
      <c r="Z50" s="38"/>
    </row>
    <row r="51" spans="1:26" ht="22.5" customHeight="1" thickBot="1" x14ac:dyDescent="0.35">
      <c r="A51" s="38"/>
      <c r="B51" s="380"/>
      <c r="C51" s="733"/>
      <c r="D51" s="616"/>
      <c r="E51" s="591"/>
      <c r="F51" s="616"/>
      <c r="G51" s="255">
        <v>8</v>
      </c>
      <c r="H51" s="255"/>
      <c r="I51" s="591"/>
      <c r="J51" s="652"/>
      <c r="K51" s="737"/>
      <c r="L51" s="375"/>
      <c r="M51" s="335"/>
      <c r="N51" s="335"/>
      <c r="O51" s="38"/>
      <c r="P51" s="38"/>
      <c r="Q51" s="38"/>
      <c r="R51" s="38"/>
      <c r="S51" s="38"/>
      <c r="T51" s="38"/>
      <c r="U51" s="38"/>
      <c r="V51" s="38"/>
      <c r="W51" s="38"/>
      <c r="X51" s="38"/>
      <c r="Y51" s="38"/>
      <c r="Z51" s="38"/>
    </row>
    <row r="52" spans="1:26" ht="409.5" customHeight="1" x14ac:dyDescent="0.3">
      <c r="A52" s="38"/>
      <c r="B52" s="378" t="str">
        <f>+LEFT(C52,4)</f>
        <v>16.5</v>
      </c>
      <c r="C52" s="738" t="s">
        <v>230</v>
      </c>
      <c r="D52" s="614" t="s">
        <v>638</v>
      </c>
      <c r="E52" s="589" t="s">
        <v>725</v>
      </c>
      <c r="F52" s="739">
        <v>3</v>
      </c>
      <c r="G52" s="201">
        <v>1</v>
      </c>
      <c r="H52" s="202" t="s">
        <v>726</v>
      </c>
      <c r="I52" s="589" t="s">
        <v>473</v>
      </c>
      <c r="J52" s="741">
        <v>3</v>
      </c>
      <c r="K52" s="653"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73">
        <f>+IF(K52="",312,IF(K52="Deficiencia de control mayor (diseño y ejecución)",320,IF(K52="Deficiencia de control (diseño o ejecución)",340,IF(K52="Oportunidad de mejora",360,380))))</f>
        <v>380</v>
      </c>
      <c r="M52" s="497">
        <v>6.2135999999999996</v>
      </c>
      <c r="N52" s="730">
        <f>+L52+M52</f>
        <v>386.21359999999999</v>
      </c>
      <c r="O52" s="38"/>
      <c r="P52" s="38"/>
      <c r="Q52" s="38"/>
      <c r="R52" s="38"/>
      <c r="S52" s="38"/>
      <c r="T52" s="38"/>
      <c r="U52" s="38"/>
      <c r="V52" s="38"/>
      <c r="W52" s="38"/>
      <c r="X52" s="38"/>
      <c r="Y52" s="38"/>
      <c r="Z52" s="38"/>
    </row>
    <row r="53" spans="1:26" ht="303.75" customHeight="1" x14ac:dyDescent="0.3">
      <c r="A53" s="38"/>
      <c r="B53" s="379"/>
      <c r="C53" s="732"/>
      <c r="D53" s="615"/>
      <c r="E53" s="590"/>
      <c r="F53" s="615"/>
      <c r="G53" s="196">
        <v>2</v>
      </c>
      <c r="H53" s="197" t="s">
        <v>453</v>
      </c>
      <c r="I53" s="590"/>
      <c r="J53" s="651"/>
      <c r="K53" s="736"/>
      <c r="L53" s="374"/>
      <c r="M53" s="335"/>
      <c r="N53" s="335"/>
      <c r="O53" s="38"/>
      <c r="P53" s="38"/>
      <c r="Q53" s="38"/>
      <c r="R53" s="38"/>
      <c r="S53" s="38"/>
      <c r="T53" s="38"/>
      <c r="U53" s="38"/>
      <c r="V53" s="38"/>
      <c r="W53" s="38"/>
      <c r="X53" s="38"/>
      <c r="Y53" s="38"/>
      <c r="Z53" s="38"/>
    </row>
    <row r="54" spans="1:26" ht="286.5" customHeight="1" x14ac:dyDescent="0.3">
      <c r="A54" s="38"/>
      <c r="B54" s="379"/>
      <c r="C54" s="732"/>
      <c r="D54" s="615"/>
      <c r="E54" s="590"/>
      <c r="F54" s="615"/>
      <c r="G54" s="196">
        <v>3</v>
      </c>
      <c r="H54" s="197" t="s">
        <v>455</v>
      </c>
      <c r="I54" s="590"/>
      <c r="J54" s="651"/>
      <c r="K54" s="736"/>
      <c r="L54" s="374"/>
      <c r="M54" s="335"/>
      <c r="N54" s="335"/>
      <c r="O54" s="38"/>
      <c r="P54" s="38"/>
      <c r="Q54" s="38"/>
      <c r="R54" s="38"/>
      <c r="S54" s="38"/>
      <c r="T54" s="38"/>
      <c r="U54" s="38"/>
      <c r="V54" s="38"/>
      <c r="W54" s="38"/>
      <c r="X54" s="38"/>
      <c r="Y54" s="38"/>
      <c r="Z54" s="38"/>
    </row>
    <row r="55" spans="1:26" ht="383.25" customHeight="1" x14ac:dyDescent="0.3">
      <c r="A55" s="38"/>
      <c r="B55" s="379"/>
      <c r="C55" s="732"/>
      <c r="D55" s="615"/>
      <c r="E55" s="590"/>
      <c r="F55" s="615"/>
      <c r="G55" s="196">
        <v>4</v>
      </c>
      <c r="H55" s="197" t="s">
        <v>727</v>
      </c>
      <c r="I55" s="590"/>
      <c r="J55" s="651"/>
      <c r="K55" s="736"/>
      <c r="L55" s="374"/>
      <c r="M55" s="335"/>
      <c r="N55" s="335"/>
      <c r="O55" s="38"/>
      <c r="P55" s="38"/>
      <c r="Q55" s="38"/>
      <c r="R55" s="38"/>
      <c r="S55" s="38"/>
      <c r="T55" s="38"/>
      <c r="U55" s="38"/>
      <c r="V55" s="38"/>
      <c r="W55" s="38"/>
      <c r="X55" s="38"/>
      <c r="Y55" s="38"/>
      <c r="Z55" s="38"/>
    </row>
    <row r="56" spans="1:26" ht="38.25" customHeight="1" x14ac:dyDescent="0.3">
      <c r="A56" s="38"/>
      <c r="B56" s="379"/>
      <c r="C56" s="732"/>
      <c r="D56" s="615"/>
      <c r="E56" s="590"/>
      <c r="F56" s="615"/>
      <c r="G56" s="196">
        <v>5</v>
      </c>
      <c r="H56" s="254"/>
      <c r="I56" s="590"/>
      <c r="J56" s="651"/>
      <c r="K56" s="736"/>
      <c r="L56" s="374"/>
      <c r="M56" s="335"/>
      <c r="N56" s="335"/>
      <c r="O56" s="38"/>
      <c r="P56" s="38"/>
      <c r="Q56" s="38"/>
      <c r="R56" s="38"/>
      <c r="S56" s="38"/>
      <c r="T56" s="38"/>
      <c r="U56" s="38"/>
      <c r="V56" s="38"/>
      <c r="W56" s="38"/>
      <c r="X56" s="38"/>
      <c r="Y56" s="38"/>
      <c r="Z56" s="38"/>
    </row>
    <row r="57" spans="1:26" ht="22.5" customHeight="1" x14ac:dyDescent="0.3">
      <c r="A57" s="38"/>
      <c r="B57" s="379"/>
      <c r="C57" s="732"/>
      <c r="D57" s="615"/>
      <c r="E57" s="590"/>
      <c r="F57" s="615"/>
      <c r="G57" s="196">
        <v>6</v>
      </c>
      <c r="H57" s="254"/>
      <c r="I57" s="590"/>
      <c r="J57" s="651"/>
      <c r="K57" s="736"/>
      <c r="L57" s="374"/>
      <c r="M57" s="335"/>
      <c r="N57" s="335"/>
      <c r="O57" s="38"/>
      <c r="P57" s="38"/>
      <c r="Q57" s="38"/>
      <c r="R57" s="38"/>
      <c r="S57" s="38"/>
      <c r="T57" s="38"/>
      <c r="U57" s="38"/>
      <c r="V57" s="38"/>
      <c r="W57" s="38"/>
      <c r="X57" s="38"/>
      <c r="Y57" s="38"/>
      <c r="Z57" s="38"/>
    </row>
    <row r="58" spans="1:26" ht="22.5" customHeight="1" x14ac:dyDescent="0.3">
      <c r="A58" s="38"/>
      <c r="B58" s="379"/>
      <c r="C58" s="732"/>
      <c r="D58" s="615"/>
      <c r="E58" s="590"/>
      <c r="F58" s="615"/>
      <c r="G58" s="196">
        <v>7</v>
      </c>
      <c r="H58" s="254"/>
      <c r="I58" s="590"/>
      <c r="J58" s="651"/>
      <c r="K58" s="736"/>
      <c r="L58" s="374"/>
      <c r="M58" s="335"/>
      <c r="N58" s="335"/>
      <c r="O58" s="38"/>
      <c r="P58" s="38"/>
      <c r="Q58" s="38"/>
      <c r="R58" s="38"/>
      <c r="S58" s="38"/>
      <c r="T58" s="38"/>
      <c r="U58" s="38"/>
      <c r="V58" s="38"/>
      <c r="W58" s="38"/>
      <c r="X58" s="38"/>
      <c r="Y58" s="38"/>
      <c r="Z58" s="38"/>
    </row>
    <row r="59" spans="1:26" ht="22.5" customHeight="1" x14ac:dyDescent="0.3">
      <c r="A59" s="38"/>
      <c r="B59" s="380"/>
      <c r="C59" s="733"/>
      <c r="D59" s="616"/>
      <c r="E59" s="591"/>
      <c r="F59" s="616"/>
      <c r="G59" s="199">
        <v>8</v>
      </c>
      <c r="H59" s="255"/>
      <c r="I59" s="591"/>
      <c r="J59" s="652"/>
      <c r="K59" s="737"/>
      <c r="L59" s="375"/>
      <c r="M59" s="335"/>
      <c r="N59" s="335"/>
      <c r="O59" s="38"/>
      <c r="P59" s="38"/>
      <c r="Q59" s="38"/>
      <c r="R59" s="38"/>
      <c r="S59" s="38"/>
      <c r="T59" s="38"/>
      <c r="U59" s="38"/>
      <c r="V59" s="38"/>
      <c r="W59" s="38"/>
      <c r="X59" s="38"/>
      <c r="Y59" s="38"/>
      <c r="Z59" s="38"/>
    </row>
    <row r="60" spans="1:26" ht="22.5" customHeight="1" x14ac:dyDescent="0.3">
      <c r="A60" s="38"/>
      <c r="B60" s="742"/>
      <c r="C60" s="721" t="s">
        <v>494</v>
      </c>
      <c r="D60" s="722" t="s">
        <v>8</v>
      </c>
      <c r="E60" s="722" t="s">
        <v>488</v>
      </c>
      <c r="F60" s="723" t="s">
        <v>489</v>
      </c>
      <c r="G60" s="724" t="s">
        <v>112</v>
      </c>
      <c r="H60" s="725"/>
      <c r="I60" s="726"/>
      <c r="J60" s="723" t="s">
        <v>490</v>
      </c>
      <c r="K60" s="743" t="s">
        <v>128</v>
      </c>
      <c r="L60" s="538"/>
      <c r="M60" s="538"/>
      <c r="N60" s="729"/>
      <c r="O60" s="38"/>
      <c r="P60" s="38"/>
      <c r="Q60" s="38"/>
      <c r="R60" s="38"/>
      <c r="S60" s="38"/>
      <c r="T60" s="38"/>
      <c r="U60" s="38"/>
      <c r="V60" s="38"/>
      <c r="W60" s="38"/>
      <c r="X60" s="38"/>
      <c r="Y60" s="38"/>
      <c r="Z60" s="38"/>
    </row>
    <row r="61" spans="1:26" ht="22.5" customHeight="1" x14ac:dyDescent="0.3">
      <c r="A61" s="38"/>
      <c r="B61" s="661"/>
      <c r="C61" s="675"/>
      <c r="D61" s="675"/>
      <c r="E61" s="675"/>
      <c r="F61" s="675"/>
      <c r="G61" s="727" t="s">
        <v>13</v>
      </c>
      <c r="H61" s="722" t="s">
        <v>15</v>
      </c>
      <c r="I61" s="722" t="s">
        <v>711</v>
      </c>
      <c r="J61" s="694"/>
      <c r="K61" s="687"/>
      <c r="L61" s="335"/>
      <c r="M61" s="335"/>
      <c r="N61" s="335"/>
      <c r="O61" s="38"/>
      <c r="P61" s="38"/>
      <c r="Q61" s="38"/>
      <c r="R61" s="38"/>
      <c r="S61" s="38"/>
      <c r="T61" s="38"/>
      <c r="U61" s="38"/>
      <c r="V61" s="38"/>
      <c r="W61" s="38"/>
      <c r="X61" s="38"/>
      <c r="Y61" s="38"/>
      <c r="Z61" s="38"/>
    </row>
    <row r="62" spans="1:26" ht="114.75" customHeight="1" thickBot="1" x14ac:dyDescent="0.35">
      <c r="A62" s="38"/>
      <c r="B62" s="662"/>
      <c r="C62" s="676"/>
      <c r="D62" s="676"/>
      <c r="E62" s="678"/>
      <c r="F62" s="676"/>
      <c r="G62" s="676"/>
      <c r="H62" s="676"/>
      <c r="I62" s="676"/>
      <c r="J62" s="695"/>
      <c r="K62" s="688"/>
      <c r="L62" s="335"/>
      <c r="M62" s="335"/>
      <c r="N62" s="335"/>
      <c r="O62" s="38"/>
      <c r="P62" s="38"/>
      <c r="Q62" s="38"/>
      <c r="R62" s="38"/>
      <c r="S62" s="38"/>
      <c r="T62" s="38"/>
      <c r="U62" s="38"/>
      <c r="V62" s="38"/>
      <c r="W62" s="38"/>
      <c r="X62" s="38"/>
      <c r="Y62" s="38"/>
      <c r="Z62" s="38"/>
    </row>
    <row r="63" spans="1:26" ht="409.5" customHeight="1" x14ac:dyDescent="0.3">
      <c r="A63" s="38"/>
      <c r="B63" s="378" t="str">
        <f>+LEFT(C63,5)</f>
        <v xml:space="preserve">17.1 </v>
      </c>
      <c r="C63" s="738" t="s">
        <v>231</v>
      </c>
      <c r="D63" s="614" t="s">
        <v>638</v>
      </c>
      <c r="E63" s="589" t="s">
        <v>456</v>
      </c>
      <c r="F63" s="739">
        <v>3</v>
      </c>
      <c r="G63" s="201">
        <v>1</v>
      </c>
      <c r="H63" s="202" t="s">
        <v>457</v>
      </c>
      <c r="I63" s="589" t="s">
        <v>517</v>
      </c>
      <c r="J63" s="741">
        <v>3</v>
      </c>
      <c r="K63" s="653"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73">
        <f>+IF(K63="",312,IF(K63="Deficiencia de control mayor (diseño y ejecución)",320,IF(K63="Deficiencia de control (diseño o ejecución)",340,IF(K63="Oportunidad de mejora",360,380))))</f>
        <v>380</v>
      </c>
      <c r="M63" s="497">
        <v>6.3258000000000001</v>
      </c>
      <c r="N63" s="730">
        <f>+L63+M63</f>
        <v>386.32580000000002</v>
      </c>
      <c r="O63" s="38"/>
      <c r="P63" s="38"/>
      <c r="Q63" s="38"/>
      <c r="R63" s="38"/>
      <c r="S63" s="38"/>
      <c r="T63" s="38"/>
      <c r="U63" s="38"/>
      <c r="V63" s="38"/>
      <c r="W63" s="38"/>
      <c r="X63" s="38"/>
      <c r="Y63" s="38"/>
      <c r="Z63" s="38"/>
    </row>
    <row r="64" spans="1:26" ht="22.5" customHeight="1" x14ac:dyDescent="0.3">
      <c r="A64" s="38"/>
      <c r="B64" s="379"/>
      <c r="C64" s="732"/>
      <c r="D64" s="615"/>
      <c r="E64" s="590"/>
      <c r="F64" s="615"/>
      <c r="G64" s="196">
        <v>2</v>
      </c>
      <c r="H64" s="196"/>
      <c r="I64" s="590"/>
      <c r="J64" s="651"/>
      <c r="K64" s="736"/>
      <c r="L64" s="374"/>
      <c r="M64" s="335"/>
      <c r="N64" s="335"/>
      <c r="O64" s="38"/>
      <c r="P64" s="38"/>
      <c r="Q64" s="38"/>
      <c r="R64" s="38"/>
      <c r="S64" s="38"/>
      <c r="T64" s="38"/>
      <c r="U64" s="38"/>
      <c r="V64" s="38"/>
      <c r="W64" s="38"/>
      <c r="X64" s="38"/>
      <c r="Y64" s="38"/>
      <c r="Z64" s="38"/>
    </row>
    <row r="65" spans="1:26" ht="22.5" customHeight="1" x14ac:dyDescent="0.3">
      <c r="A65" s="38"/>
      <c r="B65" s="379"/>
      <c r="C65" s="732"/>
      <c r="D65" s="615"/>
      <c r="E65" s="590"/>
      <c r="F65" s="615"/>
      <c r="G65" s="196">
        <v>3</v>
      </c>
      <c r="H65" s="196"/>
      <c r="I65" s="590"/>
      <c r="J65" s="651"/>
      <c r="K65" s="736"/>
      <c r="L65" s="374"/>
      <c r="M65" s="335"/>
      <c r="N65" s="335"/>
      <c r="O65" s="38"/>
      <c r="P65" s="38"/>
      <c r="Q65" s="38"/>
      <c r="R65" s="38"/>
      <c r="S65" s="38"/>
      <c r="T65" s="38"/>
      <c r="U65" s="38"/>
      <c r="V65" s="38"/>
      <c r="W65" s="38"/>
      <c r="X65" s="38"/>
      <c r="Y65" s="38"/>
      <c r="Z65" s="38"/>
    </row>
    <row r="66" spans="1:26" ht="22.5" customHeight="1" x14ac:dyDescent="0.3">
      <c r="A66" s="38"/>
      <c r="B66" s="379"/>
      <c r="C66" s="732"/>
      <c r="D66" s="615"/>
      <c r="E66" s="590"/>
      <c r="F66" s="615"/>
      <c r="G66" s="196">
        <v>4</v>
      </c>
      <c r="H66" s="196"/>
      <c r="I66" s="590"/>
      <c r="J66" s="651"/>
      <c r="K66" s="736"/>
      <c r="L66" s="374"/>
      <c r="M66" s="335"/>
      <c r="N66" s="335"/>
      <c r="O66" s="38"/>
      <c r="P66" s="38"/>
      <c r="Q66" s="38"/>
      <c r="R66" s="38"/>
      <c r="S66" s="38"/>
      <c r="T66" s="38"/>
      <c r="U66" s="38"/>
      <c r="V66" s="38"/>
      <c r="W66" s="38"/>
      <c r="X66" s="38"/>
      <c r="Y66" s="38"/>
      <c r="Z66" s="38"/>
    </row>
    <row r="67" spans="1:26" ht="22.5" customHeight="1" x14ac:dyDescent="0.3">
      <c r="A67" s="38"/>
      <c r="B67" s="379"/>
      <c r="C67" s="732"/>
      <c r="D67" s="615"/>
      <c r="E67" s="590"/>
      <c r="F67" s="615"/>
      <c r="G67" s="196">
        <v>5</v>
      </c>
      <c r="H67" s="196"/>
      <c r="I67" s="590"/>
      <c r="J67" s="651"/>
      <c r="K67" s="736"/>
      <c r="L67" s="374"/>
      <c r="M67" s="335"/>
      <c r="N67" s="335"/>
      <c r="O67" s="38"/>
      <c r="P67" s="38"/>
      <c r="Q67" s="38"/>
      <c r="R67" s="38"/>
      <c r="S67" s="38"/>
      <c r="T67" s="38"/>
      <c r="U67" s="38"/>
      <c r="V67" s="38"/>
      <c r="W67" s="38"/>
      <c r="X67" s="38"/>
      <c r="Y67" s="38"/>
      <c r="Z67" s="38"/>
    </row>
    <row r="68" spans="1:26" ht="22.5" customHeight="1" x14ac:dyDescent="0.3">
      <c r="A68" s="38"/>
      <c r="B68" s="379"/>
      <c r="C68" s="732"/>
      <c r="D68" s="615"/>
      <c r="E68" s="590"/>
      <c r="F68" s="615"/>
      <c r="G68" s="196">
        <v>6</v>
      </c>
      <c r="H68" s="196"/>
      <c r="I68" s="590"/>
      <c r="J68" s="651"/>
      <c r="K68" s="736"/>
      <c r="L68" s="374"/>
      <c r="M68" s="335"/>
      <c r="N68" s="335"/>
      <c r="O68" s="38"/>
      <c r="P68" s="38"/>
      <c r="Q68" s="38"/>
      <c r="R68" s="38"/>
      <c r="S68" s="38"/>
      <c r="T68" s="38"/>
      <c r="U68" s="38"/>
      <c r="V68" s="38"/>
      <c r="W68" s="38"/>
      <c r="X68" s="38"/>
      <c r="Y68" s="38"/>
      <c r="Z68" s="38"/>
    </row>
    <row r="69" spans="1:26" ht="22.5" customHeight="1" x14ac:dyDescent="0.3">
      <c r="A69" s="38"/>
      <c r="B69" s="379"/>
      <c r="C69" s="732"/>
      <c r="D69" s="615"/>
      <c r="E69" s="590"/>
      <c r="F69" s="615"/>
      <c r="G69" s="196">
        <v>7</v>
      </c>
      <c r="H69" s="196"/>
      <c r="I69" s="590"/>
      <c r="J69" s="651"/>
      <c r="K69" s="736"/>
      <c r="L69" s="374"/>
      <c r="M69" s="335"/>
      <c r="N69" s="335"/>
      <c r="O69" s="38"/>
      <c r="P69" s="38"/>
      <c r="Q69" s="38"/>
      <c r="R69" s="38"/>
      <c r="S69" s="38"/>
      <c r="T69" s="38"/>
      <c r="U69" s="38"/>
      <c r="V69" s="38"/>
      <c r="W69" s="38"/>
      <c r="X69" s="38"/>
      <c r="Y69" s="38"/>
      <c r="Z69" s="38"/>
    </row>
    <row r="70" spans="1:26" ht="47.25" customHeight="1" thickBot="1" x14ac:dyDescent="0.35">
      <c r="A70" s="38"/>
      <c r="B70" s="380"/>
      <c r="C70" s="733"/>
      <c r="D70" s="616"/>
      <c r="E70" s="591"/>
      <c r="F70" s="616"/>
      <c r="G70" s="199">
        <v>8</v>
      </c>
      <c r="H70" s="199"/>
      <c r="I70" s="591"/>
      <c r="J70" s="652"/>
      <c r="K70" s="737"/>
      <c r="L70" s="375"/>
      <c r="M70" s="335"/>
      <c r="N70" s="335"/>
      <c r="O70" s="38"/>
      <c r="P70" s="38"/>
      <c r="Q70" s="38"/>
      <c r="R70" s="38"/>
      <c r="S70" s="38"/>
      <c r="T70" s="38"/>
      <c r="U70" s="38"/>
      <c r="V70" s="38"/>
      <c r="W70" s="38"/>
      <c r="X70" s="38"/>
      <c r="Y70" s="38"/>
      <c r="Z70" s="38"/>
    </row>
    <row r="71" spans="1:26" ht="409.5" customHeight="1" x14ac:dyDescent="0.3">
      <c r="A71" s="38"/>
      <c r="B71" s="378" t="str">
        <f>+LEFT(C71,5)</f>
        <v xml:space="preserve">17.2 </v>
      </c>
      <c r="C71" s="744" t="s">
        <v>232</v>
      </c>
      <c r="D71" s="614" t="s">
        <v>638</v>
      </c>
      <c r="E71" s="589" t="s">
        <v>728</v>
      </c>
      <c r="F71" s="739">
        <v>3</v>
      </c>
      <c r="G71" s="201">
        <v>1</v>
      </c>
      <c r="H71" s="202" t="s">
        <v>729</v>
      </c>
      <c r="I71" s="589" t="s">
        <v>730</v>
      </c>
      <c r="J71" s="741">
        <v>3</v>
      </c>
      <c r="K71" s="65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73">
        <f>+IF(K71="",312,IF(K71="Deficiencia de control mayor (diseño y ejecución)",320,IF(K71="Deficiencia de control (diseño o ejecución)",340,IF(K71="Oportunidad de mejora",360,380))))</f>
        <v>380</v>
      </c>
      <c r="M71" s="497">
        <v>6.4569000000000001</v>
      </c>
      <c r="N71" s="730">
        <f>+L71+M71</f>
        <v>386.45690000000002</v>
      </c>
      <c r="O71" s="38"/>
      <c r="P71" s="38"/>
      <c r="Q71" s="38"/>
      <c r="R71" s="38"/>
      <c r="S71" s="38"/>
      <c r="T71" s="38"/>
      <c r="U71" s="38"/>
      <c r="V71" s="38"/>
      <c r="W71" s="38"/>
      <c r="X71" s="38"/>
      <c r="Y71" s="38"/>
      <c r="Z71" s="38"/>
    </row>
    <row r="72" spans="1:26" ht="34.5" customHeight="1" x14ac:dyDescent="0.3">
      <c r="A72" s="38"/>
      <c r="B72" s="379"/>
      <c r="C72" s="732"/>
      <c r="D72" s="615"/>
      <c r="E72" s="590"/>
      <c r="F72" s="615"/>
      <c r="G72" s="196">
        <v>2</v>
      </c>
      <c r="H72" s="196"/>
      <c r="I72" s="590"/>
      <c r="J72" s="651"/>
      <c r="K72" s="736"/>
      <c r="L72" s="374"/>
      <c r="M72" s="335"/>
      <c r="N72" s="335"/>
      <c r="O72" s="38"/>
      <c r="P72" s="38"/>
      <c r="Q72" s="38"/>
      <c r="R72" s="38"/>
      <c r="S72" s="38"/>
      <c r="T72" s="38"/>
      <c r="U72" s="38"/>
      <c r="V72" s="38"/>
      <c r="W72" s="38"/>
      <c r="X72" s="38"/>
      <c r="Y72" s="38"/>
      <c r="Z72" s="38"/>
    </row>
    <row r="73" spans="1:26" ht="89.25" customHeight="1" x14ac:dyDescent="0.3">
      <c r="A73" s="38"/>
      <c r="B73" s="379"/>
      <c r="C73" s="732"/>
      <c r="D73" s="615"/>
      <c r="E73" s="590"/>
      <c r="F73" s="615"/>
      <c r="G73" s="196">
        <v>3</v>
      </c>
      <c r="H73" s="196"/>
      <c r="I73" s="590"/>
      <c r="J73" s="651"/>
      <c r="K73" s="736"/>
      <c r="L73" s="374"/>
      <c r="M73" s="335"/>
      <c r="N73" s="335"/>
      <c r="O73" s="38"/>
      <c r="P73" s="38"/>
      <c r="Q73" s="38"/>
      <c r="R73" s="38"/>
      <c r="S73" s="38"/>
      <c r="T73" s="38"/>
      <c r="U73" s="38"/>
      <c r="V73" s="38"/>
      <c r="W73" s="38"/>
      <c r="X73" s="38"/>
      <c r="Y73" s="38"/>
      <c r="Z73" s="38"/>
    </row>
    <row r="74" spans="1:26" ht="34.5" customHeight="1" x14ac:dyDescent="0.3">
      <c r="A74" s="38"/>
      <c r="B74" s="379"/>
      <c r="C74" s="732"/>
      <c r="D74" s="615"/>
      <c r="E74" s="590"/>
      <c r="F74" s="615"/>
      <c r="G74" s="196">
        <v>4</v>
      </c>
      <c r="H74" s="196"/>
      <c r="I74" s="590"/>
      <c r="J74" s="651"/>
      <c r="K74" s="736"/>
      <c r="L74" s="374"/>
      <c r="M74" s="335"/>
      <c r="N74" s="335"/>
      <c r="O74" s="38"/>
      <c r="P74" s="38"/>
      <c r="Q74" s="38"/>
      <c r="R74" s="38"/>
      <c r="S74" s="38"/>
      <c r="T74" s="38"/>
      <c r="U74" s="38"/>
      <c r="V74" s="38"/>
      <c r="W74" s="38"/>
      <c r="X74" s="38"/>
      <c r="Y74" s="38"/>
      <c r="Z74" s="38"/>
    </row>
    <row r="75" spans="1:26" ht="34.5" customHeight="1" x14ac:dyDescent="0.3">
      <c r="A75" s="38"/>
      <c r="B75" s="379"/>
      <c r="C75" s="732"/>
      <c r="D75" s="615"/>
      <c r="E75" s="590"/>
      <c r="F75" s="615"/>
      <c r="G75" s="196">
        <v>5</v>
      </c>
      <c r="H75" s="196"/>
      <c r="I75" s="590"/>
      <c r="J75" s="651"/>
      <c r="K75" s="736"/>
      <c r="L75" s="374"/>
      <c r="M75" s="335"/>
      <c r="N75" s="335"/>
      <c r="O75" s="38"/>
      <c r="P75" s="38"/>
      <c r="Q75" s="38"/>
      <c r="R75" s="38"/>
      <c r="S75" s="38"/>
      <c r="T75" s="38"/>
      <c r="U75" s="38"/>
      <c r="V75" s="38"/>
      <c r="W75" s="38"/>
      <c r="X75" s="38"/>
      <c r="Y75" s="38"/>
      <c r="Z75" s="38"/>
    </row>
    <row r="76" spans="1:26" ht="34.5" customHeight="1" x14ac:dyDescent="0.3">
      <c r="A76" s="38"/>
      <c r="B76" s="379"/>
      <c r="C76" s="732"/>
      <c r="D76" s="615"/>
      <c r="E76" s="590"/>
      <c r="F76" s="615"/>
      <c r="G76" s="196">
        <v>6</v>
      </c>
      <c r="H76" s="196"/>
      <c r="I76" s="590"/>
      <c r="J76" s="651"/>
      <c r="K76" s="736"/>
      <c r="L76" s="374"/>
      <c r="M76" s="335"/>
      <c r="N76" s="335"/>
      <c r="O76" s="38"/>
      <c r="P76" s="38"/>
      <c r="Q76" s="38"/>
      <c r="R76" s="38"/>
      <c r="S76" s="38"/>
      <c r="T76" s="38"/>
      <c r="U76" s="38"/>
      <c r="V76" s="38"/>
      <c r="W76" s="38"/>
      <c r="X76" s="38"/>
      <c r="Y76" s="38"/>
      <c r="Z76" s="38"/>
    </row>
    <row r="77" spans="1:26" ht="34.5" customHeight="1" x14ac:dyDescent="0.3">
      <c r="A77" s="38"/>
      <c r="B77" s="379"/>
      <c r="C77" s="732"/>
      <c r="D77" s="615"/>
      <c r="E77" s="590"/>
      <c r="F77" s="615"/>
      <c r="G77" s="196">
        <v>7</v>
      </c>
      <c r="H77" s="196"/>
      <c r="I77" s="590"/>
      <c r="J77" s="651"/>
      <c r="K77" s="736"/>
      <c r="L77" s="374"/>
      <c r="M77" s="335"/>
      <c r="N77" s="335"/>
      <c r="O77" s="38"/>
      <c r="P77" s="38"/>
      <c r="Q77" s="38"/>
      <c r="R77" s="38"/>
      <c r="S77" s="38"/>
      <c r="T77" s="38"/>
      <c r="U77" s="38"/>
      <c r="V77" s="38"/>
      <c r="W77" s="38"/>
      <c r="X77" s="38"/>
      <c r="Y77" s="38"/>
      <c r="Z77" s="38"/>
    </row>
    <row r="78" spans="1:26" ht="34.5" customHeight="1" thickBot="1" x14ac:dyDescent="0.35">
      <c r="A78" s="38"/>
      <c r="B78" s="380"/>
      <c r="C78" s="733"/>
      <c r="D78" s="616"/>
      <c r="E78" s="591"/>
      <c r="F78" s="616"/>
      <c r="G78" s="199">
        <v>8</v>
      </c>
      <c r="H78" s="199"/>
      <c r="I78" s="591"/>
      <c r="J78" s="652"/>
      <c r="K78" s="737"/>
      <c r="L78" s="375"/>
      <c r="M78" s="335"/>
      <c r="N78" s="335"/>
      <c r="O78" s="38"/>
      <c r="P78" s="38"/>
      <c r="Q78" s="38"/>
      <c r="R78" s="38"/>
      <c r="S78" s="38"/>
      <c r="T78" s="38"/>
      <c r="U78" s="38"/>
      <c r="V78" s="38"/>
      <c r="W78" s="38"/>
      <c r="X78" s="38"/>
      <c r="Y78" s="38"/>
      <c r="Z78" s="38"/>
    </row>
    <row r="79" spans="1:26" ht="294.75" customHeight="1" x14ac:dyDescent="0.3">
      <c r="A79" s="38"/>
      <c r="B79" s="378" t="str">
        <f>+LEFT(C79,5)</f>
        <v xml:space="preserve">17.3 </v>
      </c>
      <c r="C79" s="738" t="s">
        <v>233</v>
      </c>
      <c r="D79" s="614" t="s">
        <v>638</v>
      </c>
      <c r="E79" s="589" t="s">
        <v>458</v>
      </c>
      <c r="F79" s="739">
        <v>3</v>
      </c>
      <c r="G79" s="201">
        <v>1</v>
      </c>
      <c r="H79" s="202" t="s">
        <v>731</v>
      </c>
      <c r="I79" s="589" t="s">
        <v>732</v>
      </c>
      <c r="J79" s="741">
        <v>3</v>
      </c>
      <c r="K79" s="653"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73">
        <f>+IF(K79="",312,IF(K79="Deficiencia de control mayor (diseño y ejecución)",320,IF(K79="Deficiencia de control (diseño o ejecución)",340,IF(K79="Oportunidad de mejora",360,380))))</f>
        <v>380</v>
      </c>
      <c r="M79" s="497">
        <v>6.5632000000000001</v>
      </c>
      <c r="N79" s="730">
        <f>+L79+M79</f>
        <v>386.56319999999999</v>
      </c>
      <c r="O79" s="38"/>
      <c r="P79" s="38"/>
      <c r="Q79" s="38"/>
      <c r="R79" s="38"/>
      <c r="S79" s="38"/>
      <c r="T79" s="38"/>
      <c r="U79" s="38"/>
      <c r="V79" s="38"/>
      <c r="W79" s="38"/>
      <c r="X79" s="38"/>
      <c r="Y79" s="38"/>
      <c r="Z79" s="38"/>
    </row>
    <row r="80" spans="1:26" ht="22.5" customHeight="1" x14ac:dyDescent="0.3">
      <c r="A80" s="38"/>
      <c r="B80" s="379"/>
      <c r="C80" s="732"/>
      <c r="D80" s="615"/>
      <c r="E80" s="590"/>
      <c r="F80" s="615"/>
      <c r="G80" s="196">
        <v>2</v>
      </c>
      <c r="H80" s="196"/>
      <c r="I80" s="590"/>
      <c r="J80" s="651"/>
      <c r="K80" s="736"/>
      <c r="L80" s="374"/>
      <c r="M80" s="335"/>
      <c r="N80" s="335"/>
      <c r="O80" s="38"/>
      <c r="P80" s="38"/>
      <c r="Q80" s="38"/>
      <c r="R80" s="38"/>
      <c r="S80" s="38"/>
      <c r="T80" s="38"/>
      <c r="U80" s="38"/>
      <c r="V80" s="38"/>
      <c r="W80" s="38"/>
      <c r="X80" s="38"/>
      <c r="Y80" s="38"/>
      <c r="Z80" s="38"/>
    </row>
    <row r="81" spans="1:26" ht="22.5" customHeight="1" x14ac:dyDescent="0.3">
      <c r="A81" s="38"/>
      <c r="B81" s="379"/>
      <c r="C81" s="732"/>
      <c r="D81" s="615"/>
      <c r="E81" s="590"/>
      <c r="F81" s="615"/>
      <c r="G81" s="196">
        <v>3</v>
      </c>
      <c r="H81" s="196"/>
      <c r="I81" s="590"/>
      <c r="J81" s="651"/>
      <c r="K81" s="736"/>
      <c r="L81" s="374"/>
      <c r="M81" s="335"/>
      <c r="N81" s="335"/>
      <c r="O81" s="38"/>
      <c r="P81" s="38"/>
      <c r="Q81" s="38"/>
      <c r="R81" s="38"/>
      <c r="S81" s="38"/>
      <c r="T81" s="38"/>
      <c r="U81" s="38"/>
      <c r="V81" s="38"/>
      <c r="W81" s="38"/>
      <c r="X81" s="38"/>
      <c r="Y81" s="38"/>
      <c r="Z81" s="38"/>
    </row>
    <row r="82" spans="1:26" ht="22.5" customHeight="1" x14ac:dyDescent="0.3">
      <c r="A82" s="38"/>
      <c r="B82" s="379"/>
      <c r="C82" s="732"/>
      <c r="D82" s="615"/>
      <c r="E82" s="590"/>
      <c r="F82" s="615"/>
      <c r="G82" s="196">
        <v>4</v>
      </c>
      <c r="H82" s="196"/>
      <c r="I82" s="590"/>
      <c r="J82" s="651"/>
      <c r="K82" s="736"/>
      <c r="L82" s="374"/>
      <c r="M82" s="335"/>
      <c r="N82" s="335"/>
      <c r="O82" s="38"/>
      <c r="P82" s="38"/>
      <c r="Q82" s="38"/>
      <c r="R82" s="38"/>
      <c r="S82" s="38"/>
      <c r="T82" s="38"/>
      <c r="U82" s="38"/>
      <c r="V82" s="38"/>
      <c r="W82" s="38"/>
      <c r="X82" s="38"/>
      <c r="Y82" s="38"/>
      <c r="Z82" s="38"/>
    </row>
    <row r="83" spans="1:26" ht="22.5" customHeight="1" x14ac:dyDescent="0.3">
      <c r="A83" s="38"/>
      <c r="B83" s="379"/>
      <c r="C83" s="732"/>
      <c r="D83" s="615"/>
      <c r="E83" s="590"/>
      <c r="F83" s="615"/>
      <c r="G83" s="196">
        <v>5</v>
      </c>
      <c r="H83" s="196"/>
      <c r="I83" s="590"/>
      <c r="J83" s="651"/>
      <c r="K83" s="736"/>
      <c r="L83" s="374"/>
      <c r="M83" s="335"/>
      <c r="N83" s="335"/>
      <c r="O83" s="38"/>
      <c r="P83" s="38"/>
      <c r="Q83" s="38"/>
      <c r="R83" s="38"/>
      <c r="S83" s="38"/>
      <c r="T83" s="38"/>
      <c r="U83" s="38"/>
      <c r="V83" s="38"/>
      <c r="W83" s="38"/>
      <c r="X83" s="38"/>
      <c r="Y83" s="38"/>
      <c r="Z83" s="38"/>
    </row>
    <row r="84" spans="1:26" ht="22.5" customHeight="1" x14ac:dyDescent="0.3">
      <c r="A84" s="38"/>
      <c r="B84" s="379"/>
      <c r="C84" s="732"/>
      <c r="D84" s="615"/>
      <c r="E84" s="590"/>
      <c r="F84" s="615"/>
      <c r="G84" s="196">
        <v>6</v>
      </c>
      <c r="H84" s="196"/>
      <c r="I84" s="590"/>
      <c r="J84" s="651"/>
      <c r="K84" s="736"/>
      <c r="L84" s="374"/>
      <c r="M84" s="335"/>
      <c r="N84" s="335"/>
      <c r="O84" s="38"/>
      <c r="P84" s="38"/>
      <c r="Q84" s="38"/>
      <c r="R84" s="38"/>
      <c r="S84" s="38"/>
      <c r="T84" s="38"/>
      <c r="U84" s="38"/>
      <c r="V84" s="38"/>
      <c r="W84" s="38"/>
      <c r="X84" s="38"/>
      <c r="Y84" s="38"/>
      <c r="Z84" s="38"/>
    </row>
    <row r="85" spans="1:26" ht="22.5" customHeight="1" x14ac:dyDescent="0.3">
      <c r="A85" s="38"/>
      <c r="B85" s="379"/>
      <c r="C85" s="732"/>
      <c r="D85" s="615"/>
      <c r="E85" s="590"/>
      <c r="F85" s="615"/>
      <c r="G85" s="196">
        <v>7</v>
      </c>
      <c r="H85" s="196"/>
      <c r="I85" s="590"/>
      <c r="J85" s="651"/>
      <c r="K85" s="736"/>
      <c r="L85" s="374"/>
      <c r="M85" s="335"/>
      <c r="N85" s="335"/>
      <c r="O85" s="38"/>
      <c r="P85" s="38"/>
      <c r="Q85" s="38"/>
      <c r="R85" s="38"/>
      <c r="S85" s="38"/>
      <c r="T85" s="38"/>
      <c r="U85" s="38"/>
      <c r="V85" s="38"/>
      <c r="W85" s="38"/>
      <c r="X85" s="38"/>
      <c r="Y85" s="38"/>
      <c r="Z85" s="38"/>
    </row>
    <row r="86" spans="1:26" ht="22.5" customHeight="1" thickBot="1" x14ac:dyDescent="0.35">
      <c r="A86" s="38"/>
      <c r="B86" s="380"/>
      <c r="C86" s="733"/>
      <c r="D86" s="616"/>
      <c r="E86" s="591"/>
      <c r="F86" s="616"/>
      <c r="G86" s="199">
        <v>8</v>
      </c>
      <c r="H86" s="199"/>
      <c r="I86" s="591"/>
      <c r="J86" s="652"/>
      <c r="K86" s="737"/>
      <c r="L86" s="375"/>
      <c r="M86" s="335"/>
      <c r="N86" s="335"/>
      <c r="O86" s="38"/>
      <c r="P86" s="38"/>
      <c r="Q86" s="38"/>
      <c r="R86" s="38"/>
      <c r="S86" s="38"/>
      <c r="T86" s="38"/>
      <c r="U86" s="38"/>
      <c r="V86" s="38"/>
      <c r="W86" s="38"/>
      <c r="X86" s="38"/>
      <c r="Y86" s="38"/>
      <c r="Z86" s="38"/>
    </row>
    <row r="87" spans="1:26" ht="245.25" customHeight="1" x14ac:dyDescent="0.3">
      <c r="A87" s="38"/>
      <c r="B87" s="378" t="str">
        <f>+LEFT(C87,5)</f>
        <v xml:space="preserve">17.4 </v>
      </c>
      <c r="C87" s="738" t="s">
        <v>234</v>
      </c>
      <c r="D87" s="614" t="s">
        <v>638</v>
      </c>
      <c r="E87" s="589" t="s">
        <v>733</v>
      </c>
      <c r="F87" s="739">
        <v>3</v>
      </c>
      <c r="G87" s="201">
        <v>1</v>
      </c>
      <c r="H87" s="202" t="s">
        <v>518</v>
      </c>
      <c r="I87" s="589" t="s">
        <v>472</v>
      </c>
      <c r="J87" s="571">
        <v>3</v>
      </c>
      <c r="K87" s="574"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373">
        <f>+IF(K87="",312,IF(K87="Deficiencia de control mayor (diseño y ejecución)",320,IF(K87="Deficiencia de control (diseño o ejecución)",340,IF(K87="Oportunidad de mejora",360,380))))</f>
        <v>380</v>
      </c>
      <c r="M87" s="497">
        <v>6.7854000000000001</v>
      </c>
      <c r="N87" s="730">
        <f>+L87+M87</f>
        <v>386.78539999999998</v>
      </c>
      <c r="O87" s="38"/>
      <c r="P87" s="38"/>
      <c r="Q87" s="38"/>
      <c r="R87" s="38"/>
      <c r="S87" s="38"/>
      <c r="T87" s="38"/>
      <c r="U87" s="38"/>
      <c r="V87" s="38"/>
      <c r="W87" s="38"/>
      <c r="X87" s="38"/>
      <c r="Y87" s="38"/>
      <c r="Z87" s="38"/>
    </row>
    <row r="88" spans="1:26" ht="22.5" customHeight="1" x14ac:dyDescent="0.3">
      <c r="A88" s="38"/>
      <c r="B88" s="379"/>
      <c r="C88" s="732"/>
      <c r="D88" s="615"/>
      <c r="E88" s="590"/>
      <c r="F88" s="615"/>
      <c r="G88" s="196">
        <v>2</v>
      </c>
      <c r="H88" s="196"/>
      <c r="I88" s="590"/>
      <c r="J88" s="651"/>
      <c r="K88" s="575"/>
      <c r="L88" s="374"/>
      <c r="M88" s="335"/>
      <c r="N88" s="335"/>
      <c r="O88" s="38"/>
      <c r="P88" s="38"/>
      <c r="Q88" s="38"/>
      <c r="R88" s="38"/>
      <c r="S88" s="38"/>
      <c r="T88" s="38"/>
      <c r="U88" s="38"/>
      <c r="V88" s="38"/>
      <c r="W88" s="38"/>
      <c r="X88" s="38"/>
      <c r="Y88" s="38"/>
      <c r="Z88" s="38"/>
    </row>
    <row r="89" spans="1:26" ht="22.5" customHeight="1" x14ac:dyDescent="0.3">
      <c r="A89" s="38"/>
      <c r="B89" s="379"/>
      <c r="C89" s="732"/>
      <c r="D89" s="615"/>
      <c r="E89" s="590"/>
      <c r="F89" s="615"/>
      <c r="G89" s="196">
        <v>3</v>
      </c>
      <c r="H89" s="196"/>
      <c r="I89" s="590"/>
      <c r="J89" s="651"/>
      <c r="K89" s="575"/>
      <c r="L89" s="374"/>
      <c r="M89" s="335"/>
      <c r="N89" s="335"/>
      <c r="O89" s="38"/>
      <c r="P89" s="38"/>
      <c r="Q89" s="38"/>
      <c r="R89" s="38"/>
      <c r="S89" s="38"/>
      <c r="T89" s="38"/>
      <c r="U89" s="38"/>
      <c r="V89" s="38"/>
      <c r="W89" s="38"/>
      <c r="X89" s="38"/>
      <c r="Y89" s="38"/>
      <c r="Z89" s="38"/>
    </row>
    <row r="90" spans="1:26" ht="22.5" customHeight="1" x14ac:dyDescent="0.3">
      <c r="A90" s="38"/>
      <c r="B90" s="379"/>
      <c r="C90" s="732"/>
      <c r="D90" s="615"/>
      <c r="E90" s="590"/>
      <c r="F90" s="615"/>
      <c r="G90" s="196">
        <v>4</v>
      </c>
      <c r="H90" s="196"/>
      <c r="I90" s="590"/>
      <c r="J90" s="651"/>
      <c r="K90" s="575"/>
      <c r="L90" s="374"/>
      <c r="M90" s="335"/>
      <c r="N90" s="335"/>
      <c r="O90" s="38"/>
      <c r="P90" s="38"/>
      <c r="Q90" s="38"/>
      <c r="R90" s="38"/>
      <c r="S90" s="38"/>
      <c r="T90" s="38"/>
      <c r="U90" s="38"/>
      <c r="V90" s="38"/>
      <c r="W90" s="38"/>
      <c r="X90" s="38"/>
      <c r="Y90" s="38"/>
      <c r="Z90" s="38"/>
    </row>
    <row r="91" spans="1:26" ht="22.5" customHeight="1" x14ac:dyDescent="0.3">
      <c r="A91" s="38"/>
      <c r="B91" s="379"/>
      <c r="C91" s="732"/>
      <c r="D91" s="615"/>
      <c r="E91" s="590"/>
      <c r="F91" s="615"/>
      <c r="G91" s="196">
        <v>5</v>
      </c>
      <c r="H91" s="196"/>
      <c r="I91" s="590"/>
      <c r="J91" s="651"/>
      <c r="K91" s="575"/>
      <c r="L91" s="374"/>
      <c r="M91" s="335"/>
      <c r="N91" s="335"/>
      <c r="O91" s="38"/>
      <c r="P91" s="38"/>
      <c r="Q91" s="38"/>
      <c r="R91" s="38"/>
      <c r="S91" s="38"/>
      <c r="T91" s="38"/>
      <c r="U91" s="38"/>
      <c r="V91" s="38"/>
      <c r="W91" s="38"/>
      <c r="X91" s="38"/>
      <c r="Y91" s="38"/>
      <c r="Z91" s="38"/>
    </row>
    <row r="92" spans="1:26" ht="22.5" customHeight="1" x14ac:dyDescent="0.3">
      <c r="A92" s="38"/>
      <c r="B92" s="379"/>
      <c r="C92" s="732"/>
      <c r="D92" s="615"/>
      <c r="E92" s="590"/>
      <c r="F92" s="615"/>
      <c r="G92" s="196">
        <v>6</v>
      </c>
      <c r="H92" s="196"/>
      <c r="I92" s="590"/>
      <c r="J92" s="651"/>
      <c r="K92" s="575"/>
      <c r="L92" s="374"/>
      <c r="M92" s="335"/>
      <c r="N92" s="335"/>
      <c r="O92" s="38"/>
      <c r="P92" s="38"/>
      <c r="Q92" s="38"/>
      <c r="R92" s="38"/>
      <c r="S92" s="38"/>
      <c r="T92" s="38"/>
      <c r="U92" s="38"/>
      <c r="V92" s="38"/>
      <c r="W92" s="38"/>
      <c r="X92" s="38"/>
      <c r="Y92" s="38"/>
      <c r="Z92" s="38"/>
    </row>
    <row r="93" spans="1:26" ht="22.5" customHeight="1" x14ac:dyDescent="0.3">
      <c r="A93" s="38"/>
      <c r="B93" s="379"/>
      <c r="C93" s="732"/>
      <c r="D93" s="615"/>
      <c r="E93" s="590"/>
      <c r="F93" s="615"/>
      <c r="G93" s="196">
        <v>7</v>
      </c>
      <c r="H93" s="196"/>
      <c r="I93" s="590"/>
      <c r="J93" s="651"/>
      <c r="K93" s="575"/>
      <c r="L93" s="374"/>
      <c r="M93" s="335"/>
      <c r="N93" s="335"/>
      <c r="O93" s="38"/>
      <c r="P93" s="38"/>
      <c r="Q93" s="38"/>
      <c r="R93" s="38"/>
      <c r="S93" s="38"/>
      <c r="T93" s="38"/>
      <c r="U93" s="38"/>
      <c r="V93" s="38"/>
      <c r="W93" s="38"/>
      <c r="X93" s="38"/>
      <c r="Y93" s="38"/>
      <c r="Z93" s="38"/>
    </row>
    <row r="94" spans="1:26" ht="22.5" customHeight="1" thickBot="1" x14ac:dyDescent="0.35">
      <c r="A94" s="38"/>
      <c r="B94" s="380"/>
      <c r="C94" s="733"/>
      <c r="D94" s="616"/>
      <c r="E94" s="591"/>
      <c r="F94" s="616"/>
      <c r="G94" s="199">
        <v>8</v>
      </c>
      <c r="H94" s="199"/>
      <c r="I94" s="591"/>
      <c r="J94" s="652"/>
      <c r="K94" s="576"/>
      <c r="L94" s="375"/>
      <c r="M94" s="335"/>
      <c r="N94" s="335"/>
      <c r="O94" s="38"/>
      <c r="P94" s="38"/>
      <c r="Q94" s="38"/>
      <c r="R94" s="38"/>
      <c r="S94" s="38"/>
      <c r="T94" s="38"/>
      <c r="U94" s="38"/>
      <c r="V94" s="38"/>
      <c r="W94" s="38"/>
      <c r="X94" s="38"/>
      <c r="Y94" s="38"/>
      <c r="Z94" s="38"/>
    </row>
    <row r="95" spans="1:26" ht="409.5" customHeight="1" x14ac:dyDescent="0.3">
      <c r="A95" s="38"/>
      <c r="B95" s="378" t="str">
        <f>+LEFT(C95,5)</f>
        <v xml:space="preserve">17.5 </v>
      </c>
      <c r="C95" s="738" t="s">
        <v>235</v>
      </c>
      <c r="D95" s="614" t="s">
        <v>638</v>
      </c>
      <c r="E95" s="589" t="s">
        <v>459</v>
      </c>
      <c r="F95" s="739">
        <v>3</v>
      </c>
      <c r="G95" s="201">
        <v>1</v>
      </c>
      <c r="H95" s="202" t="s">
        <v>460</v>
      </c>
      <c r="I95" s="589" t="s">
        <v>236</v>
      </c>
      <c r="J95" s="746">
        <v>3</v>
      </c>
      <c r="K95" s="653"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73">
        <f>+IF(K95="",312,IF(K95="Deficiencia de control mayor (diseño y ejecución)",320,IF(K95="Deficiencia de control (diseño o ejecución)",340,IF(K95="Oportunidad de mejora",360,380))))</f>
        <v>380</v>
      </c>
      <c r="M95" s="497">
        <v>6.8745000000000003</v>
      </c>
      <c r="N95" s="730">
        <f>+L95+M95</f>
        <v>386.87450000000001</v>
      </c>
      <c r="O95" s="38"/>
      <c r="P95" s="38"/>
      <c r="Q95" s="38"/>
      <c r="R95" s="38"/>
      <c r="S95" s="38"/>
      <c r="T95" s="38"/>
      <c r="U95" s="38"/>
      <c r="V95" s="38"/>
      <c r="W95" s="38"/>
      <c r="X95" s="38"/>
      <c r="Y95" s="38"/>
      <c r="Z95" s="38"/>
    </row>
    <row r="96" spans="1:26" ht="22.5" customHeight="1" x14ac:dyDescent="0.3">
      <c r="A96" s="38"/>
      <c r="B96" s="379"/>
      <c r="C96" s="732"/>
      <c r="D96" s="615"/>
      <c r="E96" s="590"/>
      <c r="F96" s="615"/>
      <c r="G96" s="196">
        <v>2</v>
      </c>
      <c r="H96" s="196"/>
      <c r="I96" s="590"/>
      <c r="J96" s="651"/>
      <c r="K96" s="736"/>
      <c r="L96" s="374"/>
      <c r="M96" s="335"/>
      <c r="N96" s="335"/>
      <c r="O96" s="38"/>
      <c r="P96" s="38"/>
      <c r="Q96" s="38"/>
      <c r="R96" s="38"/>
      <c r="S96" s="38"/>
      <c r="T96" s="38"/>
      <c r="U96" s="38"/>
      <c r="V96" s="38"/>
      <c r="W96" s="38"/>
      <c r="X96" s="38"/>
      <c r="Y96" s="38"/>
      <c r="Z96" s="38"/>
    </row>
    <row r="97" spans="1:26" ht="22.5" customHeight="1" x14ac:dyDescent="0.3">
      <c r="A97" s="38"/>
      <c r="B97" s="379"/>
      <c r="C97" s="732"/>
      <c r="D97" s="615"/>
      <c r="E97" s="590"/>
      <c r="F97" s="615"/>
      <c r="G97" s="196">
        <v>3</v>
      </c>
      <c r="H97" s="196"/>
      <c r="I97" s="590"/>
      <c r="J97" s="651"/>
      <c r="K97" s="736"/>
      <c r="L97" s="374"/>
      <c r="M97" s="335"/>
      <c r="N97" s="335"/>
      <c r="O97" s="38"/>
      <c r="P97" s="38"/>
      <c r="Q97" s="38"/>
      <c r="R97" s="38"/>
      <c r="S97" s="38"/>
      <c r="T97" s="38"/>
      <c r="U97" s="38"/>
      <c r="V97" s="38"/>
      <c r="W97" s="38"/>
      <c r="X97" s="38"/>
      <c r="Y97" s="38"/>
      <c r="Z97" s="38"/>
    </row>
    <row r="98" spans="1:26" ht="22.5" customHeight="1" x14ac:dyDescent="0.3">
      <c r="A98" s="38"/>
      <c r="B98" s="379"/>
      <c r="C98" s="732"/>
      <c r="D98" s="615"/>
      <c r="E98" s="590"/>
      <c r="F98" s="615"/>
      <c r="G98" s="196">
        <v>4</v>
      </c>
      <c r="H98" s="196"/>
      <c r="I98" s="590"/>
      <c r="J98" s="651"/>
      <c r="K98" s="736"/>
      <c r="L98" s="374"/>
      <c r="M98" s="335"/>
      <c r="N98" s="335"/>
      <c r="O98" s="38"/>
      <c r="P98" s="38"/>
      <c r="Q98" s="38"/>
      <c r="R98" s="38"/>
      <c r="S98" s="38"/>
      <c r="T98" s="38"/>
      <c r="U98" s="38"/>
      <c r="V98" s="38"/>
      <c r="W98" s="38"/>
      <c r="X98" s="38"/>
      <c r="Y98" s="38"/>
      <c r="Z98" s="38"/>
    </row>
    <row r="99" spans="1:26" ht="22.5" customHeight="1" x14ac:dyDescent="0.3">
      <c r="A99" s="38"/>
      <c r="B99" s="379"/>
      <c r="C99" s="732"/>
      <c r="D99" s="615"/>
      <c r="E99" s="590"/>
      <c r="F99" s="615"/>
      <c r="G99" s="196">
        <v>5</v>
      </c>
      <c r="H99" s="196"/>
      <c r="I99" s="590"/>
      <c r="J99" s="651"/>
      <c r="K99" s="736"/>
      <c r="L99" s="374"/>
      <c r="M99" s="335"/>
      <c r="N99" s="335"/>
      <c r="O99" s="38"/>
      <c r="P99" s="38"/>
      <c r="Q99" s="38"/>
      <c r="R99" s="38"/>
      <c r="S99" s="38"/>
      <c r="T99" s="38"/>
      <c r="U99" s="38"/>
      <c r="V99" s="38"/>
      <c r="W99" s="38"/>
      <c r="X99" s="38"/>
      <c r="Y99" s="38"/>
      <c r="Z99" s="38"/>
    </row>
    <row r="100" spans="1:26" ht="22.5" customHeight="1" x14ac:dyDescent="0.3">
      <c r="A100" s="38"/>
      <c r="B100" s="379"/>
      <c r="C100" s="732"/>
      <c r="D100" s="615"/>
      <c r="E100" s="590"/>
      <c r="F100" s="615"/>
      <c r="G100" s="196">
        <v>6</v>
      </c>
      <c r="H100" s="196"/>
      <c r="I100" s="590"/>
      <c r="J100" s="651"/>
      <c r="K100" s="736"/>
      <c r="L100" s="374"/>
      <c r="M100" s="335"/>
      <c r="N100" s="335"/>
      <c r="O100" s="38"/>
      <c r="P100" s="38"/>
      <c r="Q100" s="38"/>
      <c r="R100" s="38"/>
      <c r="S100" s="38"/>
      <c r="T100" s="38"/>
      <c r="U100" s="38"/>
      <c r="V100" s="38"/>
      <c r="W100" s="38"/>
      <c r="X100" s="38"/>
      <c r="Y100" s="38"/>
      <c r="Z100" s="38"/>
    </row>
    <row r="101" spans="1:26" ht="22.5" customHeight="1" x14ac:dyDescent="0.3">
      <c r="A101" s="38"/>
      <c r="B101" s="379"/>
      <c r="C101" s="732"/>
      <c r="D101" s="615"/>
      <c r="E101" s="590"/>
      <c r="F101" s="615"/>
      <c r="G101" s="196">
        <v>7</v>
      </c>
      <c r="H101" s="196"/>
      <c r="I101" s="590"/>
      <c r="J101" s="651"/>
      <c r="K101" s="736"/>
      <c r="L101" s="374"/>
      <c r="M101" s="335"/>
      <c r="N101" s="335"/>
      <c r="O101" s="38"/>
      <c r="P101" s="38"/>
      <c r="Q101" s="38"/>
      <c r="R101" s="38"/>
      <c r="S101" s="38"/>
      <c r="T101" s="38"/>
      <c r="U101" s="38"/>
      <c r="V101" s="38"/>
      <c r="W101" s="38"/>
      <c r="X101" s="38"/>
      <c r="Y101" s="38"/>
      <c r="Z101" s="38"/>
    </row>
    <row r="102" spans="1:26" ht="22.5" customHeight="1" thickBot="1" x14ac:dyDescent="0.35">
      <c r="A102" s="38"/>
      <c r="B102" s="380"/>
      <c r="C102" s="733"/>
      <c r="D102" s="616"/>
      <c r="E102" s="591"/>
      <c r="F102" s="616"/>
      <c r="G102" s="199">
        <v>8</v>
      </c>
      <c r="H102" s="199"/>
      <c r="I102" s="591"/>
      <c r="J102" s="652"/>
      <c r="K102" s="737"/>
      <c r="L102" s="375"/>
      <c r="M102" s="335"/>
      <c r="N102" s="335"/>
      <c r="O102" s="38"/>
      <c r="P102" s="38"/>
      <c r="Q102" s="38"/>
      <c r="R102" s="38"/>
      <c r="S102" s="38"/>
      <c r="T102" s="38"/>
      <c r="U102" s="38"/>
      <c r="V102" s="38"/>
      <c r="W102" s="38"/>
      <c r="X102" s="38"/>
      <c r="Y102" s="38"/>
      <c r="Z102" s="38"/>
    </row>
    <row r="103" spans="1:26" ht="270" customHeight="1" x14ac:dyDescent="0.3">
      <c r="A103" s="38"/>
      <c r="B103" s="378" t="str">
        <f>+LEFT(C103,5)</f>
        <v xml:space="preserve">17.6 </v>
      </c>
      <c r="C103" s="738" t="s">
        <v>237</v>
      </c>
      <c r="D103" s="614" t="s">
        <v>734</v>
      </c>
      <c r="E103" s="589" t="s">
        <v>461</v>
      </c>
      <c r="F103" s="739">
        <v>3</v>
      </c>
      <c r="G103" s="201">
        <v>1</v>
      </c>
      <c r="H103" s="202" t="s">
        <v>462</v>
      </c>
      <c r="I103" s="589" t="s">
        <v>463</v>
      </c>
      <c r="J103" s="741">
        <v>3</v>
      </c>
      <c r="K103" s="653"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73">
        <f>+IF(K103="",312,IF(K103="Deficiencia de control mayor (diseño y ejecución)",320,IF(K103="Deficiencia de control (diseño o ejecución)",340,IF(K103="Oportunidad de mejora",360,380))))</f>
        <v>380</v>
      </c>
      <c r="M103" s="497">
        <v>6.9874000000000001</v>
      </c>
      <c r="N103" s="730">
        <f>+L103+M103</f>
        <v>386.98739999999998</v>
      </c>
      <c r="O103" s="38"/>
      <c r="P103" s="38"/>
      <c r="Q103" s="38"/>
      <c r="R103" s="38"/>
      <c r="S103" s="38"/>
      <c r="T103" s="38"/>
      <c r="U103" s="38"/>
      <c r="V103" s="38"/>
      <c r="W103" s="38"/>
      <c r="X103" s="38"/>
      <c r="Y103" s="38"/>
      <c r="Z103" s="38"/>
    </row>
    <row r="104" spans="1:26" ht="22.5" customHeight="1" x14ac:dyDescent="0.3">
      <c r="A104" s="38"/>
      <c r="B104" s="379"/>
      <c r="C104" s="732"/>
      <c r="D104" s="615"/>
      <c r="E104" s="590"/>
      <c r="F104" s="615"/>
      <c r="G104" s="196">
        <v>2</v>
      </c>
      <c r="H104" s="196"/>
      <c r="I104" s="590"/>
      <c r="J104" s="651"/>
      <c r="K104" s="736"/>
      <c r="L104" s="374"/>
      <c r="M104" s="335"/>
      <c r="N104" s="335"/>
      <c r="O104" s="38"/>
      <c r="P104" s="38"/>
      <c r="Q104" s="38"/>
      <c r="R104" s="38"/>
      <c r="S104" s="38"/>
      <c r="T104" s="38"/>
      <c r="U104" s="38"/>
      <c r="V104" s="38"/>
      <c r="W104" s="38"/>
      <c r="X104" s="38"/>
      <c r="Y104" s="38"/>
      <c r="Z104" s="38"/>
    </row>
    <row r="105" spans="1:26" ht="22.5" customHeight="1" x14ac:dyDescent="0.3">
      <c r="A105" s="38"/>
      <c r="B105" s="379"/>
      <c r="C105" s="732"/>
      <c r="D105" s="615"/>
      <c r="E105" s="590"/>
      <c r="F105" s="615"/>
      <c r="G105" s="196">
        <v>3</v>
      </c>
      <c r="H105" s="196"/>
      <c r="I105" s="590"/>
      <c r="J105" s="651"/>
      <c r="K105" s="736"/>
      <c r="L105" s="374"/>
      <c r="M105" s="335"/>
      <c r="N105" s="335"/>
      <c r="O105" s="38"/>
      <c r="P105" s="38"/>
      <c r="Q105" s="38"/>
      <c r="R105" s="38"/>
      <c r="S105" s="38"/>
      <c r="T105" s="38"/>
      <c r="U105" s="38"/>
      <c r="V105" s="38"/>
      <c r="W105" s="38"/>
      <c r="X105" s="38"/>
      <c r="Y105" s="38"/>
      <c r="Z105" s="38"/>
    </row>
    <row r="106" spans="1:26" ht="22.5" customHeight="1" x14ac:dyDescent="0.3">
      <c r="A106" s="38"/>
      <c r="B106" s="379"/>
      <c r="C106" s="732"/>
      <c r="D106" s="615"/>
      <c r="E106" s="590"/>
      <c r="F106" s="615"/>
      <c r="G106" s="196">
        <v>4</v>
      </c>
      <c r="H106" s="196"/>
      <c r="I106" s="590"/>
      <c r="J106" s="651"/>
      <c r="K106" s="736"/>
      <c r="L106" s="374"/>
      <c r="M106" s="335"/>
      <c r="N106" s="335"/>
      <c r="O106" s="38"/>
      <c r="P106" s="38"/>
      <c r="Q106" s="38"/>
      <c r="R106" s="38"/>
      <c r="S106" s="38"/>
      <c r="T106" s="38"/>
      <c r="U106" s="38"/>
      <c r="V106" s="38"/>
      <c r="W106" s="38"/>
      <c r="X106" s="38"/>
      <c r="Y106" s="38"/>
      <c r="Z106" s="38"/>
    </row>
    <row r="107" spans="1:26" ht="22.5" customHeight="1" x14ac:dyDescent="0.3">
      <c r="A107" s="38"/>
      <c r="B107" s="379"/>
      <c r="C107" s="732"/>
      <c r="D107" s="615"/>
      <c r="E107" s="590"/>
      <c r="F107" s="615"/>
      <c r="G107" s="196">
        <v>5</v>
      </c>
      <c r="H107" s="196"/>
      <c r="I107" s="590"/>
      <c r="J107" s="651"/>
      <c r="K107" s="736"/>
      <c r="L107" s="374"/>
      <c r="M107" s="335"/>
      <c r="N107" s="335"/>
      <c r="O107" s="38"/>
      <c r="P107" s="38"/>
      <c r="Q107" s="38"/>
      <c r="R107" s="38"/>
      <c r="S107" s="38"/>
      <c r="T107" s="38"/>
      <c r="U107" s="38"/>
      <c r="V107" s="38"/>
      <c r="W107" s="38"/>
      <c r="X107" s="38"/>
      <c r="Y107" s="38"/>
      <c r="Z107" s="38"/>
    </row>
    <row r="108" spans="1:26" ht="22.5" customHeight="1" x14ac:dyDescent="0.3">
      <c r="A108" s="38"/>
      <c r="B108" s="379"/>
      <c r="C108" s="732"/>
      <c r="D108" s="615"/>
      <c r="E108" s="590"/>
      <c r="F108" s="615"/>
      <c r="G108" s="196">
        <v>6</v>
      </c>
      <c r="H108" s="196"/>
      <c r="I108" s="590"/>
      <c r="J108" s="651"/>
      <c r="K108" s="736"/>
      <c r="L108" s="374"/>
      <c r="M108" s="335"/>
      <c r="N108" s="335"/>
      <c r="O108" s="38"/>
      <c r="P108" s="38"/>
      <c r="Q108" s="38"/>
      <c r="R108" s="38"/>
      <c r="S108" s="38"/>
      <c r="T108" s="38"/>
      <c r="U108" s="38"/>
      <c r="V108" s="38"/>
      <c r="W108" s="38"/>
      <c r="X108" s="38"/>
      <c r="Y108" s="38"/>
      <c r="Z108" s="38"/>
    </row>
    <row r="109" spans="1:26" ht="22.5" customHeight="1" x14ac:dyDescent="0.3">
      <c r="A109" s="38"/>
      <c r="B109" s="379"/>
      <c r="C109" s="732"/>
      <c r="D109" s="615"/>
      <c r="E109" s="590"/>
      <c r="F109" s="615"/>
      <c r="G109" s="196">
        <v>7</v>
      </c>
      <c r="H109" s="196"/>
      <c r="I109" s="590"/>
      <c r="J109" s="651"/>
      <c r="K109" s="736"/>
      <c r="L109" s="374"/>
      <c r="M109" s="335"/>
      <c r="N109" s="335"/>
      <c r="O109" s="38"/>
      <c r="P109" s="38"/>
      <c r="Q109" s="38"/>
      <c r="R109" s="38"/>
      <c r="S109" s="38"/>
      <c r="T109" s="38"/>
      <c r="U109" s="38"/>
      <c r="V109" s="38"/>
      <c r="W109" s="38"/>
      <c r="X109" s="38"/>
      <c r="Y109" s="38"/>
      <c r="Z109" s="38"/>
    </row>
    <row r="110" spans="1:26" ht="2.25" customHeight="1" thickBot="1" x14ac:dyDescent="0.35">
      <c r="A110" s="38"/>
      <c r="B110" s="380"/>
      <c r="C110" s="733"/>
      <c r="D110" s="616"/>
      <c r="E110" s="591"/>
      <c r="F110" s="616"/>
      <c r="G110" s="199">
        <v>8</v>
      </c>
      <c r="H110" s="199"/>
      <c r="I110" s="591"/>
      <c r="J110" s="652"/>
      <c r="K110" s="737"/>
      <c r="L110" s="375"/>
      <c r="M110" s="335"/>
      <c r="N110" s="335"/>
      <c r="O110" s="38"/>
      <c r="P110" s="38"/>
      <c r="Q110" s="38"/>
      <c r="R110" s="38"/>
      <c r="S110" s="38"/>
      <c r="T110" s="38"/>
      <c r="U110" s="38"/>
      <c r="V110" s="38"/>
      <c r="W110" s="38"/>
      <c r="X110" s="38"/>
      <c r="Y110" s="38"/>
      <c r="Z110" s="38"/>
    </row>
    <row r="111" spans="1:26" ht="409.6" customHeight="1" x14ac:dyDescent="0.3">
      <c r="A111" s="38"/>
      <c r="B111" s="378" t="str">
        <f>+LEFT(C111,5)</f>
        <v xml:space="preserve">17.7 </v>
      </c>
      <c r="C111" s="738" t="s">
        <v>238</v>
      </c>
      <c r="D111" s="614" t="s">
        <v>735</v>
      </c>
      <c r="E111" s="589" t="s">
        <v>736</v>
      </c>
      <c r="F111" s="739">
        <v>3</v>
      </c>
      <c r="G111" s="201">
        <v>1</v>
      </c>
      <c r="H111" s="202" t="s">
        <v>737</v>
      </c>
      <c r="I111" s="735" t="s">
        <v>763</v>
      </c>
      <c r="J111" s="741">
        <v>3</v>
      </c>
      <c r="K111" s="653"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73">
        <f>+IF(K111="",312,IF(K111="Deficiencia de control mayor (diseño y ejecución)",320,IF(K111="Deficiencia de control (diseño o ejecución)",340,IF(K111="Oportunidad de mejora",360,380))))</f>
        <v>380</v>
      </c>
      <c r="M111" s="497">
        <v>6.9874499999999999</v>
      </c>
      <c r="N111" s="730">
        <f>+L111+M111</f>
        <v>386.98745000000002</v>
      </c>
      <c r="O111" s="38"/>
      <c r="P111" s="38"/>
      <c r="Q111" s="38"/>
      <c r="R111" s="38"/>
      <c r="S111" s="38"/>
      <c r="T111" s="38"/>
      <c r="U111" s="38"/>
      <c r="V111" s="38"/>
      <c r="W111" s="38"/>
      <c r="X111" s="38"/>
      <c r="Y111" s="38"/>
      <c r="Z111" s="38"/>
    </row>
    <row r="112" spans="1:26" ht="35.25" customHeight="1" x14ac:dyDescent="0.3">
      <c r="A112" s="38"/>
      <c r="B112" s="379"/>
      <c r="C112" s="732"/>
      <c r="D112" s="615"/>
      <c r="E112" s="590"/>
      <c r="F112" s="615"/>
      <c r="G112" s="196">
        <v>2</v>
      </c>
      <c r="H112" s="196"/>
      <c r="I112" s="636"/>
      <c r="J112" s="651"/>
      <c r="K112" s="736"/>
      <c r="L112" s="374"/>
      <c r="M112" s="335"/>
      <c r="N112" s="335"/>
      <c r="O112" s="38"/>
      <c r="P112" s="38"/>
      <c r="Q112" s="38"/>
      <c r="R112" s="38"/>
      <c r="S112" s="38"/>
      <c r="T112" s="38"/>
      <c r="U112" s="38"/>
      <c r="V112" s="38"/>
      <c r="W112" s="38"/>
      <c r="X112" s="38"/>
      <c r="Y112" s="38"/>
      <c r="Z112" s="38"/>
    </row>
    <row r="113" spans="1:26" ht="22.5" customHeight="1" x14ac:dyDescent="0.3">
      <c r="A113" s="38"/>
      <c r="B113" s="379"/>
      <c r="C113" s="732"/>
      <c r="D113" s="615"/>
      <c r="E113" s="590"/>
      <c r="F113" s="615"/>
      <c r="G113" s="196">
        <v>3</v>
      </c>
      <c r="H113" s="196"/>
      <c r="I113" s="636"/>
      <c r="J113" s="651"/>
      <c r="K113" s="736"/>
      <c r="L113" s="374"/>
      <c r="M113" s="335"/>
      <c r="N113" s="335"/>
      <c r="O113" s="38"/>
      <c r="P113" s="38"/>
      <c r="Q113" s="38"/>
      <c r="R113" s="38"/>
      <c r="S113" s="38"/>
      <c r="T113" s="38"/>
      <c r="U113" s="38"/>
      <c r="V113" s="38"/>
      <c r="W113" s="38"/>
      <c r="X113" s="38"/>
      <c r="Y113" s="38"/>
      <c r="Z113" s="38"/>
    </row>
    <row r="114" spans="1:26" ht="22.5" customHeight="1" x14ac:dyDescent="0.3">
      <c r="A114" s="38"/>
      <c r="B114" s="379"/>
      <c r="C114" s="732"/>
      <c r="D114" s="615"/>
      <c r="E114" s="590"/>
      <c r="F114" s="615"/>
      <c r="G114" s="196">
        <v>4</v>
      </c>
      <c r="H114" s="196"/>
      <c r="I114" s="636"/>
      <c r="J114" s="651"/>
      <c r="K114" s="736"/>
      <c r="L114" s="374"/>
      <c r="M114" s="335"/>
      <c r="N114" s="335"/>
      <c r="O114" s="38"/>
      <c r="P114" s="38"/>
      <c r="Q114" s="38"/>
      <c r="R114" s="38"/>
      <c r="S114" s="38"/>
      <c r="T114" s="38"/>
      <c r="U114" s="38"/>
      <c r="V114" s="38"/>
      <c r="W114" s="38"/>
      <c r="X114" s="38"/>
      <c r="Y114" s="38"/>
      <c r="Z114" s="38"/>
    </row>
    <row r="115" spans="1:26" ht="22.5" customHeight="1" x14ac:dyDescent="0.3">
      <c r="A115" s="38"/>
      <c r="B115" s="379"/>
      <c r="C115" s="732"/>
      <c r="D115" s="615"/>
      <c r="E115" s="590"/>
      <c r="F115" s="615"/>
      <c r="G115" s="196">
        <v>5</v>
      </c>
      <c r="H115" s="196"/>
      <c r="I115" s="636"/>
      <c r="J115" s="651"/>
      <c r="K115" s="736"/>
      <c r="L115" s="374"/>
      <c r="M115" s="335"/>
      <c r="N115" s="335"/>
      <c r="O115" s="38"/>
      <c r="P115" s="38"/>
      <c r="Q115" s="38"/>
      <c r="R115" s="38"/>
      <c r="S115" s="38"/>
      <c r="T115" s="38"/>
      <c r="U115" s="38"/>
      <c r="V115" s="38"/>
      <c r="W115" s="38"/>
      <c r="X115" s="38"/>
      <c r="Y115" s="38"/>
      <c r="Z115" s="38"/>
    </row>
    <row r="116" spans="1:26" ht="22.5" customHeight="1" x14ac:dyDescent="0.3">
      <c r="A116" s="38"/>
      <c r="B116" s="379"/>
      <c r="C116" s="732"/>
      <c r="D116" s="615"/>
      <c r="E116" s="590"/>
      <c r="F116" s="615"/>
      <c r="G116" s="196">
        <v>6</v>
      </c>
      <c r="H116" s="196"/>
      <c r="I116" s="636"/>
      <c r="J116" s="651"/>
      <c r="K116" s="736"/>
      <c r="L116" s="374"/>
      <c r="M116" s="335"/>
      <c r="N116" s="335"/>
      <c r="O116" s="38"/>
      <c r="P116" s="38"/>
      <c r="Q116" s="38"/>
      <c r="R116" s="38"/>
      <c r="S116" s="38"/>
      <c r="T116" s="38"/>
      <c r="U116" s="38"/>
      <c r="V116" s="38"/>
      <c r="W116" s="38"/>
      <c r="X116" s="38"/>
      <c r="Y116" s="38"/>
      <c r="Z116" s="38"/>
    </row>
    <row r="117" spans="1:26" ht="22.5" customHeight="1" x14ac:dyDescent="0.3">
      <c r="A117" s="38"/>
      <c r="B117" s="379"/>
      <c r="C117" s="732"/>
      <c r="D117" s="615"/>
      <c r="E117" s="590"/>
      <c r="F117" s="615"/>
      <c r="G117" s="196">
        <v>7</v>
      </c>
      <c r="H117" s="196"/>
      <c r="I117" s="636"/>
      <c r="J117" s="651"/>
      <c r="K117" s="736"/>
      <c r="L117" s="374"/>
      <c r="M117" s="335"/>
      <c r="N117" s="335"/>
      <c r="O117" s="38"/>
      <c r="P117" s="38"/>
      <c r="Q117" s="38"/>
      <c r="R117" s="38"/>
      <c r="S117" s="38"/>
      <c r="T117" s="38"/>
      <c r="U117" s="38"/>
      <c r="V117" s="38"/>
      <c r="W117" s="38"/>
      <c r="X117" s="38"/>
      <c r="Y117" s="38"/>
      <c r="Z117" s="38"/>
    </row>
    <row r="118" spans="1:26" ht="22.5" customHeight="1" thickBot="1" x14ac:dyDescent="0.35">
      <c r="A118" s="38"/>
      <c r="B118" s="380"/>
      <c r="C118" s="733"/>
      <c r="D118" s="616"/>
      <c r="E118" s="591"/>
      <c r="F118" s="616"/>
      <c r="G118" s="199">
        <v>8</v>
      </c>
      <c r="H118" s="199"/>
      <c r="I118" s="637"/>
      <c r="J118" s="652"/>
      <c r="K118" s="737"/>
      <c r="L118" s="375"/>
      <c r="M118" s="335"/>
      <c r="N118" s="335"/>
      <c r="O118" s="38"/>
      <c r="P118" s="38"/>
      <c r="Q118" s="38"/>
      <c r="R118" s="38"/>
      <c r="S118" s="38"/>
      <c r="T118" s="38"/>
      <c r="U118" s="38"/>
      <c r="V118" s="38"/>
      <c r="W118" s="38"/>
      <c r="X118" s="38"/>
      <c r="Y118" s="38"/>
      <c r="Z118" s="38"/>
    </row>
    <row r="119" spans="1:26" ht="387.75" customHeight="1" x14ac:dyDescent="0.3">
      <c r="A119" s="38"/>
      <c r="B119" s="378" t="str">
        <f>+LEFT(C119,5)</f>
        <v xml:space="preserve">17.8 </v>
      </c>
      <c r="C119" s="738" t="s">
        <v>239</v>
      </c>
      <c r="D119" s="614" t="s">
        <v>735</v>
      </c>
      <c r="E119" s="589" t="s">
        <v>464</v>
      </c>
      <c r="F119" s="739">
        <v>3</v>
      </c>
      <c r="G119" s="194">
        <v>1</v>
      </c>
      <c r="H119" s="256" t="s">
        <v>738</v>
      </c>
      <c r="I119" s="745" t="s">
        <v>465</v>
      </c>
      <c r="J119" s="741">
        <v>3</v>
      </c>
      <c r="K119" s="653"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73">
        <f>+IF(K119="",312,IF(K119="Deficiencia de control mayor (diseño y ejecución)",320,IF(K119="Deficiencia de control (diseño o ejecución)",340,IF(K119="Oportunidad de mejora",360,380))))</f>
        <v>380</v>
      </c>
      <c r="M119" s="497">
        <v>6.9874559999999999</v>
      </c>
      <c r="N119" s="730">
        <f>+L119+M119</f>
        <v>386.98745600000001</v>
      </c>
      <c r="O119" s="38"/>
      <c r="P119" s="38"/>
      <c r="Q119" s="38"/>
      <c r="R119" s="38"/>
      <c r="S119" s="38"/>
      <c r="T119" s="38"/>
      <c r="U119" s="38"/>
      <c r="V119" s="38"/>
      <c r="W119" s="38"/>
      <c r="X119" s="38"/>
      <c r="Y119" s="38"/>
      <c r="Z119" s="38"/>
    </row>
    <row r="120" spans="1:26" ht="22.5" customHeight="1" x14ac:dyDescent="0.3">
      <c r="A120" s="38"/>
      <c r="B120" s="379"/>
      <c r="C120" s="732"/>
      <c r="D120" s="615"/>
      <c r="E120" s="590"/>
      <c r="F120" s="615"/>
      <c r="G120" s="196">
        <v>2</v>
      </c>
      <c r="H120" s="196"/>
      <c r="I120" s="590"/>
      <c r="J120" s="651"/>
      <c r="K120" s="736"/>
      <c r="L120" s="374"/>
      <c r="M120" s="335"/>
      <c r="N120" s="335"/>
      <c r="O120" s="38"/>
      <c r="P120" s="38"/>
      <c r="Q120" s="38"/>
      <c r="R120" s="38"/>
      <c r="S120" s="38"/>
      <c r="T120" s="38"/>
      <c r="U120" s="38"/>
      <c r="V120" s="38"/>
      <c r="W120" s="38"/>
      <c r="X120" s="38"/>
      <c r="Y120" s="38"/>
      <c r="Z120" s="38"/>
    </row>
    <row r="121" spans="1:26" ht="22.5" customHeight="1" x14ac:dyDescent="0.3">
      <c r="A121" s="38"/>
      <c r="B121" s="379"/>
      <c r="C121" s="732"/>
      <c r="D121" s="615"/>
      <c r="E121" s="590"/>
      <c r="F121" s="615"/>
      <c r="G121" s="196">
        <v>3</v>
      </c>
      <c r="H121" s="196"/>
      <c r="I121" s="590"/>
      <c r="J121" s="651"/>
      <c r="K121" s="736"/>
      <c r="L121" s="374"/>
      <c r="M121" s="335"/>
      <c r="N121" s="335"/>
      <c r="O121" s="38"/>
      <c r="P121" s="38"/>
      <c r="Q121" s="38"/>
      <c r="R121" s="38"/>
      <c r="S121" s="38"/>
      <c r="T121" s="38"/>
      <c r="U121" s="38"/>
      <c r="V121" s="38"/>
      <c r="W121" s="38"/>
      <c r="X121" s="38"/>
      <c r="Y121" s="38"/>
      <c r="Z121" s="38"/>
    </row>
    <row r="122" spans="1:26" ht="22.5" customHeight="1" x14ac:dyDescent="0.3">
      <c r="A122" s="38"/>
      <c r="B122" s="379"/>
      <c r="C122" s="732"/>
      <c r="D122" s="615"/>
      <c r="E122" s="590"/>
      <c r="F122" s="615"/>
      <c r="G122" s="196">
        <v>4</v>
      </c>
      <c r="H122" s="196"/>
      <c r="I122" s="590"/>
      <c r="J122" s="651"/>
      <c r="K122" s="736"/>
      <c r="L122" s="374"/>
      <c r="M122" s="335"/>
      <c r="N122" s="335"/>
      <c r="O122" s="38"/>
      <c r="P122" s="38"/>
      <c r="Q122" s="38"/>
      <c r="R122" s="38"/>
      <c r="S122" s="38"/>
      <c r="T122" s="38"/>
      <c r="U122" s="38"/>
      <c r="V122" s="38"/>
      <c r="W122" s="38"/>
      <c r="X122" s="38"/>
      <c r="Y122" s="38"/>
      <c r="Z122" s="38"/>
    </row>
    <row r="123" spans="1:26" ht="22.5" customHeight="1" x14ac:dyDescent="0.3">
      <c r="A123" s="38"/>
      <c r="B123" s="379"/>
      <c r="C123" s="732"/>
      <c r="D123" s="615"/>
      <c r="E123" s="590"/>
      <c r="F123" s="615"/>
      <c r="G123" s="196">
        <v>5</v>
      </c>
      <c r="H123" s="196"/>
      <c r="I123" s="590"/>
      <c r="J123" s="651"/>
      <c r="K123" s="736"/>
      <c r="L123" s="374"/>
      <c r="M123" s="335"/>
      <c r="N123" s="335"/>
      <c r="O123" s="38"/>
      <c r="P123" s="38"/>
      <c r="Q123" s="38"/>
      <c r="R123" s="38"/>
      <c r="S123" s="38"/>
      <c r="T123" s="38"/>
      <c r="U123" s="38"/>
      <c r="V123" s="38"/>
      <c r="W123" s="38"/>
      <c r="X123" s="38"/>
      <c r="Y123" s="38"/>
      <c r="Z123" s="38"/>
    </row>
    <row r="124" spans="1:26" ht="22.5" customHeight="1" x14ac:dyDescent="0.3">
      <c r="A124" s="38"/>
      <c r="B124" s="379"/>
      <c r="C124" s="732"/>
      <c r="D124" s="615"/>
      <c r="E124" s="590"/>
      <c r="F124" s="615"/>
      <c r="G124" s="196">
        <v>6</v>
      </c>
      <c r="H124" s="196"/>
      <c r="I124" s="590"/>
      <c r="J124" s="651"/>
      <c r="K124" s="736"/>
      <c r="L124" s="374"/>
      <c r="M124" s="335"/>
      <c r="N124" s="335"/>
      <c r="O124" s="38"/>
      <c r="P124" s="38"/>
      <c r="Q124" s="38"/>
      <c r="R124" s="38"/>
      <c r="S124" s="38"/>
      <c r="T124" s="38"/>
      <c r="U124" s="38"/>
      <c r="V124" s="38"/>
      <c r="W124" s="38"/>
      <c r="X124" s="38"/>
      <c r="Y124" s="38"/>
      <c r="Z124" s="38"/>
    </row>
    <row r="125" spans="1:26" ht="22.5" customHeight="1" x14ac:dyDescent="0.3">
      <c r="A125" s="38"/>
      <c r="B125" s="379"/>
      <c r="C125" s="732"/>
      <c r="D125" s="615"/>
      <c r="E125" s="590"/>
      <c r="F125" s="615"/>
      <c r="G125" s="196">
        <v>7</v>
      </c>
      <c r="H125" s="196"/>
      <c r="I125" s="590"/>
      <c r="J125" s="651"/>
      <c r="K125" s="736"/>
      <c r="L125" s="374"/>
      <c r="M125" s="335"/>
      <c r="N125" s="335"/>
      <c r="O125" s="38"/>
      <c r="P125" s="38"/>
      <c r="Q125" s="38"/>
      <c r="R125" s="38"/>
      <c r="S125" s="38"/>
      <c r="T125" s="38"/>
      <c r="U125" s="38"/>
      <c r="V125" s="38"/>
      <c r="W125" s="38"/>
      <c r="X125" s="38"/>
      <c r="Y125" s="38"/>
      <c r="Z125" s="38"/>
    </row>
    <row r="126" spans="1:26" ht="22.5" customHeight="1" thickBot="1" x14ac:dyDescent="0.35">
      <c r="A126" s="38"/>
      <c r="B126" s="380"/>
      <c r="C126" s="733"/>
      <c r="D126" s="616"/>
      <c r="E126" s="591"/>
      <c r="F126" s="616"/>
      <c r="G126" s="199">
        <v>8</v>
      </c>
      <c r="H126" s="199"/>
      <c r="I126" s="591"/>
      <c r="J126" s="652"/>
      <c r="K126" s="737"/>
      <c r="L126" s="375"/>
      <c r="M126" s="335"/>
      <c r="N126" s="335"/>
      <c r="O126" s="38"/>
      <c r="P126" s="38"/>
      <c r="Q126" s="38"/>
      <c r="R126" s="38"/>
      <c r="S126" s="38"/>
      <c r="T126" s="38"/>
      <c r="U126" s="38"/>
      <c r="V126" s="38"/>
      <c r="W126" s="38"/>
      <c r="X126" s="38"/>
      <c r="Y126" s="38"/>
      <c r="Z126" s="38"/>
    </row>
    <row r="127" spans="1:26" ht="408.75" customHeight="1" x14ac:dyDescent="0.3">
      <c r="A127" s="38"/>
      <c r="B127" s="378" t="str">
        <f>+LEFT(C127,5)</f>
        <v xml:space="preserve">17.9 </v>
      </c>
      <c r="C127" s="738" t="s">
        <v>240</v>
      </c>
      <c r="D127" s="614" t="s">
        <v>735</v>
      </c>
      <c r="E127" s="589" t="s">
        <v>241</v>
      </c>
      <c r="F127" s="739">
        <v>3</v>
      </c>
      <c r="G127" s="201">
        <v>1</v>
      </c>
      <c r="H127" s="202" t="s">
        <v>739</v>
      </c>
      <c r="I127" s="589" t="s">
        <v>519</v>
      </c>
      <c r="J127" s="741">
        <v>3</v>
      </c>
      <c r="K127" s="653"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73">
        <f>+IF(K127="",312,IF(K127="Deficiencia de control mayor (diseño y ejecución)",320,IF(K127="Deficiencia de control (diseño o ejecución)",340,IF(K127="Oportunidad de mejora",360,380))))</f>
        <v>380</v>
      </c>
      <c r="M127" s="497">
        <v>7.0122999999999998</v>
      </c>
      <c r="N127" s="730">
        <f>+L127+M127</f>
        <v>387.01229999999998</v>
      </c>
      <c r="O127" s="38"/>
      <c r="P127" s="38"/>
      <c r="Q127" s="38"/>
      <c r="R127" s="38"/>
      <c r="S127" s="38"/>
      <c r="T127" s="38"/>
      <c r="U127" s="38"/>
      <c r="V127" s="38"/>
      <c r="W127" s="38"/>
      <c r="X127" s="38"/>
      <c r="Y127" s="38"/>
      <c r="Z127" s="38"/>
    </row>
    <row r="128" spans="1:26" ht="22.5" customHeight="1" x14ac:dyDescent="0.3">
      <c r="A128" s="38"/>
      <c r="B128" s="379"/>
      <c r="C128" s="732"/>
      <c r="D128" s="615"/>
      <c r="E128" s="590"/>
      <c r="F128" s="615"/>
      <c r="G128" s="196">
        <v>2</v>
      </c>
      <c r="H128" s="196"/>
      <c r="I128" s="590"/>
      <c r="J128" s="651"/>
      <c r="K128" s="736"/>
      <c r="L128" s="374"/>
      <c r="M128" s="335"/>
      <c r="N128" s="335"/>
      <c r="O128" s="38"/>
      <c r="P128" s="38"/>
      <c r="Q128" s="38"/>
      <c r="R128" s="38"/>
      <c r="S128" s="38"/>
      <c r="T128" s="38"/>
      <c r="U128" s="38"/>
      <c r="V128" s="38"/>
      <c r="W128" s="38"/>
      <c r="X128" s="38"/>
      <c r="Y128" s="38"/>
      <c r="Z128" s="38"/>
    </row>
    <row r="129" spans="1:26" ht="22.5" customHeight="1" x14ac:dyDescent="0.3">
      <c r="A129" s="38"/>
      <c r="B129" s="379"/>
      <c r="C129" s="732"/>
      <c r="D129" s="615"/>
      <c r="E129" s="590"/>
      <c r="F129" s="615"/>
      <c r="G129" s="196">
        <v>3</v>
      </c>
      <c r="H129" s="196"/>
      <c r="I129" s="590"/>
      <c r="J129" s="651"/>
      <c r="K129" s="736"/>
      <c r="L129" s="374"/>
      <c r="M129" s="335"/>
      <c r="N129" s="335"/>
      <c r="O129" s="38"/>
      <c r="P129" s="38"/>
      <c r="Q129" s="38"/>
      <c r="R129" s="38"/>
      <c r="S129" s="38"/>
      <c r="T129" s="38"/>
      <c r="U129" s="38"/>
      <c r="V129" s="38"/>
      <c r="W129" s="38"/>
      <c r="X129" s="38"/>
      <c r="Y129" s="38"/>
      <c r="Z129" s="38"/>
    </row>
    <row r="130" spans="1:26" ht="22.5" customHeight="1" x14ac:dyDescent="0.3">
      <c r="A130" s="38"/>
      <c r="B130" s="379"/>
      <c r="C130" s="732"/>
      <c r="D130" s="615"/>
      <c r="E130" s="590"/>
      <c r="F130" s="615"/>
      <c r="G130" s="196">
        <v>4</v>
      </c>
      <c r="H130" s="196"/>
      <c r="I130" s="590"/>
      <c r="J130" s="651"/>
      <c r="K130" s="736"/>
      <c r="L130" s="374"/>
      <c r="M130" s="335"/>
      <c r="N130" s="335"/>
      <c r="O130" s="38"/>
      <c r="P130" s="38"/>
      <c r="Q130" s="38"/>
      <c r="R130" s="38"/>
      <c r="S130" s="38"/>
      <c r="T130" s="38"/>
      <c r="U130" s="38"/>
      <c r="V130" s="38"/>
      <c r="W130" s="38"/>
      <c r="X130" s="38"/>
      <c r="Y130" s="38"/>
      <c r="Z130" s="38"/>
    </row>
    <row r="131" spans="1:26" ht="22.5" customHeight="1" x14ac:dyDescent="0.3">
      <c r="A131" s="38"/>
      <c r="B131" s="379"/>
      <c r="C131" s="732"/>
      <c r="D131" s="615"/>
      <c r="E131" s="590"/>
      <c r="F131" s="615"/>
      <c r="G131" s="196">
        <v>5</v>
      </c>
      <c r="H131" s="196"/>
      <c r="I131" s="590"/>
      <c r="J131" s="651"/>
      <c r="K131" s="736"/>
      <c r="L131" s="374"/>
      <c r="M131" s="335"/>
      <c r="N131" s="335"/>
      <c r="O131" s="38"/>
      <c r="P131" s="38"/>
      <c r="Q131" s="38"/>
      <c r="R131" s="38"/>
      <c r="S131" s="38"/>
      <c r="T131" s="38"/>
      <c r="U131" s="38"/>
      <c r="V131" s="38"/>
      <c r="W131" s="38"/>
      <c r="X131" s="38"/>
      <c r="Y131" s="38"/>
      <c r="Z131" s="38"/>
    </row>
    <row r="132" spans="1:26" ht="22.5" customHeight="1" x14ac:dyDescent="0.3">
      <c r="A132" s="38"/>
      <c r="B132" s="379"/>
      <c r="C132" s="732"/>
      <c r="D132" s="615"/>
      <c r="E132" s="590"/>
      <c r="F132" s="615"/>
      <c r="G132" s="196">
        <v>6</v>
      </c>
      <c r="H132" s="196"/>
      <c r="I132" s="590"/>
      <c r="J132" s="651"/>
      <c r="K132" s="736"/>
      <c r="L132" s="374"/>
      <c r="M132" s="335"/>
      <c r="N132" s="335"/>
      <c r="O132" s="38"/>
      <c r="P132" s="38"/>
      <c r="Q132" s="38"/>
      <c r="R132" s="38"/>
      <c r="S132" s="38"/>
      <c r="T132" s="38"/>
      <c r="U132" s="38"/>
      <c r="V132" s="38"/>
      <c r="W132" s="38"/>
      <c r="X132" s="38"/>
      <c r="Y132" s="38"/>
      <c r="Z132" s="38"/>
    </row>
    <row r="133" spans="1:26" ht="22.5" customHeight="1" x14ac:dyDescent="0.3">
      <c r="A133" s="38"/>
      <c r="B133" s="379"/>
      <c r="C133" s="732"/>
      <c r="D133" s="615"/>
      <c r="E133" s="590"/>
      <c r="F133" s="615"/>
      <c r="G133" s="196">
        <v>7</v>
      </c>
      <c r="H133" s="196"/>
      <c r="I133" s="590"/>
      <c r="J133" s="651"/>
      <c r="K133" s="736"/>
      <c r="L133" s="374"/>
      <c r="M133" s="335"/>
      <c r="N133" s="335"/>
      <c r="O133" s="38"/>
      <c r="P133" s="38"/>
      <c r="Q133" s="38"/>
      <c r="R133" s="38"/>
      <c r="S133" s="38"/>
      <c r="T133" s="38"/>
      <c r="U133" s="38"/>
      <c r="V133" s="38"/>
      <c r="W133" s="38"/>
      <c r="X133" s="38"/>
      <c r="Y133" s="38"/>
      <c r="Z133" s="38"/>
    </row>
    <row r="134" spans="1:26" ht="22.5" customHeight="1" x14ac:dyDescent="0.3">
      <c r="A134" s="38"/>
      <c r="B134" s="380"/>
      <c r="C134" s="733"/>
      <c r="D134" s="616"/>
      <c r="E134" s="591"/>
      <c r="F134" s="616"/>
      <c r="G134" s="199">
        <v>8</v>
      </c>
      <c r="H134" s="199"/>
      <c r="I134" s="591"/>
      <c r="J134" s="652"/>
      <c r="K134" s="737"/>
      <c r="L134" s="375"/>
      <c r="M134" s="335"/>
      <c r="N134" s="335"/>
      <c r="O134" s="38"/>
      <c r="P134" s="38"/>
      <c r="Q134" s="38"/>
      <c r="R134" s="38"/>
      <c r="S134" s="38"/>
      <c r="T134" s="38"/>
      <c r="U134" s="38"/>
      <c r="V134" s="38"/>
      <c r="W134" s="38"/>
      <c r="X134" s="38"/>
      <c r="Y134" s="38"/>
      <c r="Z134" s="38"/>
    </row>
    <row r="135" spans="1:26" ht="22.5" customHeight="1" x14ac:dyDescent="0.3">
      <c r="A135" s="38"/>
      <c r="B135" s="38"/>
      <c r="C135" s="250"/>
      <c r="D135" s="250"/>
      <c r="E135" s="250"/>
      <c r="F135" s="250"/>
      <c r="G135" s="250"/>
      <c r="H135" s="250"/>
      <c r="I135" s="250"/>
      <c r="J135" s="257"/>
      <c r="K135" s="258"/>
      <c r="L135" s="47"/>
      <c r="M135" s="47"/>
      <c r="N135" s="61"/>
      <c r="O135" s="38"/>
      <c r="P135" s="38"/>
      <c r="Q135" s="38"/>
      <c r="R135" s="38"/>
      <c r="S135" s="38"/>
      <c r="T135" s="38"/>
      <c r="U135" s="38"/>
      <c r="V135" s="38"/>
      <c r="W135" s="38"/>
      <c r="X135" s="38"/>
      <c r="Y135" s="38"/>
      <c r="Z135" s="38"/>
    </row>
    <row r="136" spans="1:26" ht="22.5" customHeight="1" x14ac:dyDescent="0.3">
      <c r="A136" s="38"/>
      <c r="B136" s="38"/>
      <c r="C136" s="250"/>
      <c r="D136" s="250"/>
      <c r="E136" s="250"/>
      <c r="F136" s="250"/>
      <c r="G136" s="250"/>
      <c r="H136" s="250"/>
      <c r="I136" s="250"/>
      <c r="J136" s="257"/>
      <c r="K136" s="258"/>
      <c r="L136" s="47"/>
      <c r="M136" s="47"/>
      <c r="N136" s="61"/>
      <c r="O136" s="38"/>
      <c r="P136" s="38"/>
      <c r="Q136" s="38"/>
      <c r="R136" s="38"/>
      <c r="S136" s="38"/>
      <c r="T136" s="38"/>
      <c r="U136" s="38"/>
      <c r="V136" s="38"/>
      <c r="W136" s="38"/>
      <c r="X136" s="38"/>
      <c r="Y136" s="38"/>
      <c r="Z136" s="38"/>
    </row>
    <row r="137" spans="1:26" ht="22.5" customHeight="1" x14ac:dyDescent="0.3">
      <c r="A137" s="38"/>
      <c r="B137" s="38"/>
      <c r="C137" s="250"/>
      <c r="D137" s="250"/>
      <c r="E137" s="250"/>
      <c r="F137" s="250"/>
      <c r="G137" s="250"/>
      <c r="H137" s="250"/>
      <c r="I137" s="250"/>
      <c r="J137" s="257"/>
      <c r="K137" s="258"/>
      <c r="L137" s="47"/>
      <c r="M137" s="47"/>
      <c r="N137" s="61"/>
      <c r="O137" s="38"/>
      <c r="P137" s="38"/>
      <c r="Q137" s="38"/>
      <c r="R137" s="38"/>
      <c r="S137" s="38"/>
      <c r="T137" s="38"/>
      <c r="U137" s="38"/>
      <c r="V137" s="38"/>
      <c r="W137" s="38"/>
      <c r="X137" s="38"/>
      <c r="Y137" s="38"/>
      <c r="Z137" s="38"/>
    </row>
    <row r="138" spans="1:26" ht="22.5" customHeight="1" x14ac:dyDescent="0.3">
      <c r="A138" s="38"/>
      <c r="B138" s="38"/>
      <c r="C138" s="250"/>
      <c r="D138" s="250"/>
      <c r="E138" s="250"/>
      <c r="F138" s="250"/>
      <c r="G138" s="250"/>
      <c r="H138" s="250"/>
      <c r="I138" s="250"/>
      <c r="J138" s="257"/>
      <c r="K138" s="258"/>
      <c r="L138" s="47"/>
      <c r="M138" s="47"/>
      <c r="N138" s="61"/>
      <c r="O138" s="38"/>
      <c r="P138" s="38"/>
      <c r="Q138" s="38"/>
      <c r="R138" s="38"/>
      <c r="S138" s="38"/>
      <c r="T138" s="38"/>
      <c r="U138" s="38"/>
      <c r="V138" s="38"/>
      <c r="W138" s="38"/>
      <c r="X138" s="38"/>
      <c r="Y138" s="38"/>
      <c r="Z138" s="38"/>
    </row>
    <row r="139" spans="1:26" ht="22.5" customHeight="1" x14ac:dyDescent="0.3">
      <c r="A139" s="38"/>
      <c r="B139" s="38"/>
      <c r="C139" s="250"/>
      <c r="D139" s="250"/>
      <c r="E139" s="250"/>
      <c r="F139" s="250"/>
      <c r="G139" s="250"/>
      <c r="H139" s="250"/>
      <c r="I139" s="250"/>
      <c r="J139" s="257"/>
      <c r="K139" s="258"/>
      <c r="L139" s="47"/>
      <c r="M139" s="47"/>
      <c r="N139" s="61"/>
      <c r="O139" s="38"/>
      <c r="P139" s="38"/>
      <c r="Q139" s="38"/>
      <c r="R139" s="38"/>
      <c r="S139" s="38"/>
      <c r="T139" s="38"/>
      <c r="U139" s="38"/>
      <c r="V139" s="38"/>
      <c r="W139" s="38"/>
      <c r="X139" s="38"/>
      <c r="Y139" s="38"/>
      <c r="Z139" s="38"/>
    </row>
    <row r="140" spans="1:26" ht="22.5" customHeight="1" x14ac:dyDescent="0.3">
      <c r="A140" s="38"/>
      <c r="B140" s="38"/>
      <c r="C140" s="250"/>
      <c r="D140" s="250"/>
      <c r="E140" s="250"/>
      <c r="F140" s="250"/>
      <c r="G140" s="250"/>
      <c r="H140" s="250"/>
      <c r="I140" s="250"/>
      <c r="J140" s="250"/>
      <c r="K140" s="258"/>
      <c r="L140" s="47"/>
      <c r="M140" s="47"/>
      <c r="N140" s="61"/>
      <c r="O140" s="38"/>
      <c r="P140" s="38"/>
      <c r="Q140" s="38"/>
      <c r="R140" s="38"/>
      <c r="S140" s="38"/>
      <c r="T140" s="38"/>
      <c r="U140" s="38"/>
      <c r="V140" s="38"/>
      <c r="W140" s="38"/>
      <c r="X140" s="38"/>
      <c r="Y140" s="38"/>
      <c r="Z140" s="38"/>
    </row>
    <row r="141" spans="1:26" ht="22.5" customHeight="1" x14ac:dyDescent="0.3">
      <c r="A141" s="38"/>
      <c r="B141" s="38"/>
      <c r="C141" s="250"/>
      <c r="D141" s="250"/>
      <c r="E141" s="250"/>
      <c r="F141" s="250"/>
      <c r="G141" s="250"/>
      <c r="H141" s="250"/>
      <c r="I141" s="250"/>
      <c r="J141" s="250"/>
      <c r="K141" s="258"/>
      <c r="L141" s="47"/>
      <c r="M141" s="47"/>
      <c r="N141" s="61"/>
      <c r="O141" s="38"/>
      <c r="P141" s="38"/>
      <c r="Q141" s="38"/>
      <c r="R141" s="38"/>
      <c r="S141" s="38"/>
      <c r="T141" s="38"/>
      <c r="U141" s="38"/>
      <c r="V141" s="38"/>
      <c r="W141" s="38"/>
      <c r="X141" s="38"/>
      <c r="Y141" s="38"/>
      <c r="Z141" s="38"/>
    </row>
    <row r="142" spans="1:26" ht="22.5" customHeight="1" x14ac:dyDescent="0.3">
      <c r="A142" s="38"/>
      <c r="B142" s="38"/>
      <c r="C142" s="250"/>
      <c r="D142" s="250"/>
      <c r="E142" s="250"/>
      <c r="F142" s="250"/>
      <c r="G142" s="250"/>
      <c r="H142" s="250"/>
      <c r="I142" s="250"/>
      <c r="J142" s="250"/>
      <c r="K142" s="258"/>
      <c r="L142" s="47"/>
      <c r="M142" s="47"/>
      <c r="N142" s="61"/>
      <c r="O142" s="38"/>
      <c r="P142" s="38"/>
      <c r="Q142" s="38"/>
      <c r="R142" s="38"/>
      <c r="S142" s="38"/>
      <c r="T142" s="38"/>
      <c r="U142" s="38"/>
      <c r="V142" s="38"/>
      <c r="W142" s="38"/>
      <c r="X142" s="38"/>
      <c r="Y142" s="38"/>
      <c r="Z142" s="38"/>
    </row>
    <row r="143" spans="1:26" ht="22.5" customHeight="1" x14ac:dyDescent="0.3">
      <c r="A143" s="38"/>
      <c r="B143" s="38"/>
      <c r="C143" s="250"/>
      <c r="D143" s="250"/>
      <c r="E143" s="250"/>
      <c r="F143" s="250"/>
      <c r="G143" s="250"/>
      <c r="H143" s="250"/>
      <c r="I143" s="250"/>
      <c r="J143" s="250"/>
      <c r="K143" s="258"/>
      <c r="L143" s="47"/>
      <c r="M143" s="47"/>
      <c r="N143" s="61"/>
      <c r="O143" s="38"/>
      <c r="P143" s="38"/>
      <c r="Q143" s="38"/>
      <c r="R143" s="38"/>
      <c r="S143" s="38"/>
      <c r="T143" s="38"/>
      <c r="U143" s="38"/>
      <c r="V143" s="38"/>
      <c r="W143" s="38"/>
      <c r="X143" s="38"/>
      <c r="Y143" s="38"/>
      <c r="Z143" s="38"/>
    </row>
    <row r="144" spans="1:26" ht="22.5" customHeight="1" x14ac:dyDescent="0.3">
      <c r="A144" s="38"/>
      <c r="B144" s="38"/>
      <c r="C144" s="250"/>
      <c r="D144" s="250"/>
      <c r="E144" s="250"/>
      <c r="F144" s="250"/>
      <c r="G144" s="250"/>
      <c r="H144" s="250"/>
      <c r="I144" s="250"/>
      <c r="J144" s="250"/>
      <c r="K144" s="258"/>
      <c r="L144" s="47"/>
      <c r="M144" s="47"/>
      <c r="N144" s="61"/>
      <c r="O144" s="38"/>
      <c r="P144" s="38"/>
      <c r="Q144" s="38"/>
      <c r="R144" s="38"/>
      <c r="S144" s="38"/>
      <c r="T144" s="38"/>
      <c r="U144" s="38"/>
      <c r="V144" s="38"/>
      <c r="W144" s="38"/>
      <c r="X144" s="38"/>
      <c r="Y144" s="38"/>
      <c r="Z144" s="38"/>
    </row>
    <row r="145" spans="1:26" ht="22.5" customHeight="1" x14ac:dyDescent="0.3">
      <c r="A145" s="38"/>
      <c r="B145" s="38"/>
      <c r="C145" s="250"/>
      <c r="D145" s="250"/>
      <c r="E145" s="250"/>
      <c r="F145" s="250"/>
      <c r="G145" s="250"/>
      <c r="H145" s="250"/>
      <c r="I145" s="250"/>
      <c r="J145" s="250"/>
      <c r="K145" s="258"/>
      <c r="L145" s="47"/>
      <c r="M145" s="47"/>
      <c r="N145" s="61"/>
      <c r="O145" s="38"/>
      <c r="P145" s="38"/>
      <c r="Q145" s="38"/>
      <c r="R145" s="38"/>
      <c r="S145" s="38"/>
      <c r="T145" s="38"/>
      <c r="U145" s="38"/>
      <c r="V145" s="38"/>
      <c r="W145" s="38"/>
      <c r="X145" s="38"/>
      <c r="Y145" s="38"/>
      <c r="Z145" s="38"/>
    </row>
    <row r="146" spans="1:26" ht="22.5" customHeight="1" x14ac:dyDescent="0.3">
      <c r="A146" s="38"/>
      <c r="B146" s="38"/>
      <c r="C146" s="250"/>
      <c r="D146" s="250"/>
      <c r="E146" s="250"/>
      <c r="F146" s="250"/>
      <c r="G146" s="250"/>
      <c r="H146" s="250"/>
      <c r="I146" s="250"/>
      <c r="J146" s="250"/>
      <c r="K146" s="258"/>
      <c r="L146" s="47"/>
      <c r="M146" s="47"/>
      <c r="N146" s="61"/>
      <c r="O146" s="38"/>
      <c r="P146" s="38"/>
      <c r="Q146" s="38"/>
      <c r="R146" s="38"/>
      <c r="S146" s="38"/>
      <c r="T146" s="38"/>
      <c r="U146" s="38"/>
      <c r="V146" s="38"/>
      <c r="W146" s="38"/>
      <c r="X146" s="38"/>
      <c r="Y146" s="38"/>
      <c r="Z146" s="38"/>
    </row>
    <row r="147" spans="1:26" ht="22.5" customHeight="1" x14ac:dyDescent="0.3">
      <c r="A147" s="38"/>
      <c r="B147" s="38"/>
      <c r="C147" s="250"/>
      <c r="D147" s="250"/>
      <c r="E147" s="250"/>
      <c r="F147" s="250"/>
      <c r="G147" s="250"/>
      <c r="H147" s="250"/>
      <c r="I147" s="250"/>
      <c r="J147" s="250"/>
      <c r="K147" s="258"/>
      <c r="L147" s="47"/>
      <c r="M147" s="47"/>
      <c r="N147" s="61"/>
      <c r="O147" s="38"/>
      <c r="P147" s="38"/>
      <c r="Q147" s="38"/>
      <c r="R147" s="38"/>
      <c r="S147" s="38"/>
      <c r="T147" s="38"/>
      <c r="U147" s="38"/>
      <c r="V147" s="38"/>
      <c r="W147" s="38"/>
      <c r="X147" s="38"/>
      <c r="Y147" s="38"/>
      <c r="Z147" s="38"/>
    </row>
    <row r="148" spans="1:26" ht="22.5" customHeight="1" x14ac:dyDescent="0.3">
      <c r="A148" s="38"/>
      <c r="B148" s="38"/>
      <c r="C148" s="250"/>
      <c r="D148" s="250"/>
      <c r="E148" s="250"/>
      <c r="F148" s="250"/>
      <c r="G148" s="250"/>
      <c r="H148" s="250"/>
      <c r="I148" s="250"/>
      <c r="J148" s="250"/>
      <c r="K148" s="258"/>
      <c r="L148" s="47"/>
      <c r="M148" s="47"/>
      <c r="N148" s="61"/>
      <c r="O148" s="38"/>
      <c r="P148" s="38"/>
      <c r="Q148" s="38"/>
      <c r="R148" s="38"/>
      <c r="S148" s="38"/>
      <c r="T148" s="38"/>
      <c r="U148" s="38"/>
      <c r="V148" s="38"/>
      <c r="W148" s="38"/>
      <c r="X148" s="38"/>
      <c r="Y148" s="38"/>
      <c r="Z148" s="38"/>
    </row>
    <row r="149" spans="1:26" ht="22.5" customHeight="1" x14ac:dyDescent="0.3">
      <c r="A149" s="38"/>
      <c r="B149" s="38"/>
      <c r="C149" s="250"/>
      <c r="D149" s="250"/>
      <c r="E149" s="250"/>
      <c r="F149" s="250"/>
      <c r="G149" s="250"/>
      <c r="H149" s="250"/>
      <c r="I149" s="250"/>
      <c r="J149" s="250"/>
      <c r="K149" s="258"/>
      <c r="L149" s="47"/>
      <c r="M149" s="47"/>
      <c r="N149" s="61"/>
      <c r="O149" s="38"/>
      <c r="P149" s="38"/>
      <c r="Q149" s="38"/>
      <c r="R149" s="38"/>
      <c r="S149" s="38"/>
      <c r="T149" s="38"/>
      <c r="U149" s="38"/>
      <c r="V149" s="38"/>
      <c r="W149" s="38"/>
      <c r="X149" s="38"/>
      <c r="Y149" s="38"/>
      <c r="Z149" s="38"/>
    </row>
    <row r="150" spans="1:26" ht="22.5" customHeight="1" x14ac:dyDescent="0.3">
      <c r="A150" s="38"/>
      <c r="B150" s="38"/>
      <c r="C150" s="250"/>
      <c r="D150" s="250"/>
      <c r="E150" s="250"/>
      <c r="F150" s="250"/>
      <c r="G150" s="250"/>
      <c r="H150" s="250"/>
      <c r="I150" s="250"/>
      <c r="J150" s="250"/>
      <c r="K150" s="258"/>
      <c r="L150" s="47"/>
      <c r="M150" s="47"/>
      <c r="N150" s="61"/>
      <c r="O150" s="38"/>
      <c r="P150" s="38"/>
      <c r="Q150" s="38"/>
      <c r="R150" s="38"/>
      <c r="S150" s="38"/>
      <c r="T150" s="38"/>
      <c r="U150" s="38"/>
      <c r="V150" s="38"/>
      <c r="W150" s="38"/>
      <c r="X150" s="38"/>
      <c r="Y150" s="38"/>
      <c r="Z150" s="38"/>
    </row>
    <row r="151" spans="1:26" ht="22.5" customHeight="1" x14ac:dyDescent="0.3">
      <c r="A151" s="38"/>
      <c r="B151" s="38"/>
      <c r="C151" s="250"/>
      <c r="D151" s="250"/>
      <c r="E151" s="250"/>
      <c r="F151" s="250"/>
      <c r="G151" s="250"/>
      <c r="H151" s="250"/>
      <c r="I151" s="250"/>
      <c r="J151" s="250"/>
      <c r="K151" s="258"/>
      <c r="L151" s="47"/>
      <c r="M151" s="47"/>
      <c r="N151" s="61"/>
      <c r="O151" s="38"/>
      <c r="P151" s="38"/>
      <c r="Q151" s="38"/>
      <c r="R151" s="38"/>
      <c r="S151" s="38"/>
      <c r="T151" s="38"/>
      <c r="U151" s="38"/>
      <c r="V151" s="38"/>
      <c r="W151" s="38"/>
      <c r="X151" s="38"/>
      <c r="Y151" s="38"/>
      <c r="Z151" s="38"/>
    </row>
    <row r="152" spans="1:26" ht="22.5" customHeight="1" x14ac:dyDescent="0.3">
      <c r="A152" s="38"/>
      <c r="B152" s="38"/>
      <c r="C152" s="250"/>
      <c r="D152" s="250"/>
      <c r="E152" s="250"/>
      <c r="F152" s="250"/>
      <c r="G152" s="250"/>
      <c r="H152" s="250"/>
      <c r="I152" s="250"/>
      <c r="J152" s="250"/>
      <c r="K152" s="258"/>
      <c r="L152" s="47"/>
      <c r="M152" s="47"/>
      <c r="N152" s="61"/>
      <c r="O152" s="38"/>
      <c r="P152" s="38"/>
      <c r="Q152" s="38"/>
      <c r="R152" s="38"/>
      <c r="S152" s="38"/>
      <c r="T152" s="38"/>
      <c r="U152" s="38"/>
      <c r="V152" s="38"/>
      <c r="W152" s="38"/>
      <c r="X152" s="38"/>
      <c r="Y152" s="38"/>
      <c r="Z152" s="38"/>
    </row>
    <row r="153" spans="1:26" ht="22.5" customHeight="1" x14ac:dyDescent="0.3">
      <c r="A153" s="38"/>
      <c r="B153" s="38"/>
      <c r="C153" s="250"/>
      <c r="D153" s="250"/>
      <c r="E153" s="250"/>
      <c r="F153" s="250"/>
      <c r="G153" s="250"/>
      <c r="H153" s="250"/>
      <c r="I153" s="250"/>
      <c r="J153" s="250"/>
      <c r="K153" s="258"/>
      <c r="L153" s="47"/>
      <c r="M153" s="47"/>
      <c r="N153" s="61"/>
      <c r="O153" s="38"/>
      <c r="P153" s="38"/>
      <c r="Q153" s="38"/>
      <c r="R153" s="38"/>
      <c r="S153" s="38"/>
      <c r="T153" s="38"/>
      <c r="U153" s="38"/>
      <c r="V153" s="38"/>
      <c r="W153" s="38"/>
      <c r="X153" s="38"/>
      <c r="Y153" s="38"/>
      <c r="Z153" s="38"/>
    </row>
    <row r="154" spans="1:26" ht="22.5" customHeight="1" x14ac:dyDescent="0.3">
      <c r="A154" s="38"/>
      <c r="B154" s="38"/>
      <c r="C154" s="250"/>
      <c r="D154" s="250"/>
      <c r="E154" s="250"/>
      <c r="F154" s="250"/>
      <c r="G154" s="250"/>
      <c r="H154" s="250"/>
      <c r="I154" s="250"/>
      <c r="J154" s="250"/>
      <c r="K154" s="258"/>
      <c r="L154" s="47"/>
      <c r="M154" s="47"/>
      <c r="N154" s="61"/>
      <c r="O154" s="38"/>
      <c r="P154" s="38"/>
      <c r="Q154" s="38"/>
      <c r="R154" s="38"/>
      <c r="S154" s="38"/>
      <c r="T154" s="38"/>
      <c r="U154" s="38"/>
      <c r="V154" s="38"/>
      <c r="W154" s="38"/>
      <c r="X154" s="38"/>
      <c r="Y154" s="38"/>
      <c r="Z154" s="38"/>
    </row>
    <row r="155" spans="1:26" ht="22.5" customHeight="1" x14ac:dyDescent="0.3">
      <c r="A155" s="38"/>
      <c r="B155" s="38"/>
      <c r="C155" s="250"/>
      <c r="D155" s="250"/>
      <c r="E155" s="250"/>
      <c r="F155" s="250"/>
      <c r="G155" s="250"/>
      <c r="H155" s="250"/>
      <c r="I155" s="250"/>
      <c r="J155" s="250"/>
      <c r="K155" s="258"/>
      <c r="L155" s="47"/>
      <c r="M155" s="47"/>
      <c r="N155" s="61"/>
      <c r="O155" s="38"/>
      <c r="P155" s="38"/>
      <c r="Q155" s="38"/>
      <c r="R155" s="38"/>
      <c r="S155" s="38"/>
      <c r="T155" s="38"/>
      <c r="U155" s="38"/>
      <c r="V155" s="38"/>
      <c r="W155" s="38"/>
      <c r="X155" s="38"/>
      <c r="Y155" s="38"/>
      <c r="Z155" s="38"/>
    </row>
    <row r="156" spans="1:26" ht="22.5" customHeight="1" x14ac:dyDescent="0.3">
      <c r="A156" s="38"/>
      <c r="B156" s="38"/>
      <c r="C156" s="250"/>
      <c r="D156" s="250"/>
      <c r="E156" s="250"/>
      <c r="F156" s="250"/>
      <c r="G156" s="250"/>
      <c r="H156" s="250"/>
      <c r="I156" s="250"/>
      <c r="J156" s="250"/>
      <c r="K156" s="258"/>
      <c r="L156" s="47"/>
      <c r="M156" s="47"/>
      <c r="N156" s="61"/>
      <c r="O156" s="38"/>
      <c r="P156" s="38"/>
      <c r="Q156" s="38"/>
      <c r="R156" s="38"/>
      <c r="S156" s="38"/>
      <c r="T156" s="38"/>
      <c r="U156" s="38"/>
      <c r="V156" s="38"/>
      <c r="W156" s="38"/>
      <c r="X156" s="38"/>
      <c r="Y156" s="38"/>
      <c r="Z156" s="38"/>
    </row>
    <row r="157" spans="1:26" ht="22.5" customHeight="1" x14ac:dyDescent="0.3">
      <c r="A157" s="38"/>
      <c r="B157" s="38"/>
      <c r="C157" s="250"/>
      <c r="D157" s="250"/>
      <c r="E157" s="250"/>
      <c r="F157" s="250"/>
      <c r="G157" s="250"/>
      <c r="H157" s="250"/>
      <c r="I157" s="250"/>
      <c r="J157" s="250"/>
      <c r="K157" s="258"/>
      <c r="L157" s="47"/>
      <c r="M157" s="47"/>
      <c r="N157" s="61"/>
      <c r="O157" s="38"/>
      <c r="P157" s="38"/>
      <c r="Q157" s="38"/>
      <c r="R157" s="38"/>
      <c r="S157" s="38"/>
      <c r="T157" s="38"/>
      <c r="U157" s="38"/>
      <c r="V157" s="38"/>
      <c r="W157" s="38"/>
      <c r="X157" s="38"/>
      <c r="Y157" s="38"/>
      <c r="Z157" s="38"/>
    </row>
    <row r="158" spans="1:26" ht="22.5" customHeight="1" x14ac:dyDescent="0.3">
      <c r="A158" s="38"/>
      <c r="B158" s="38"/>
      <c r="C158" s="250"/>
      <c r="D158" s="250"/>
      <c r="E158" s="250"/>
      <c r="F158" s="250"/>
      <c r="G158" s="250"/>
      <c r="H158" s="250"/>
      <c r="I158" s="250"/>
      <c r="J158" s="250"/>
      <c r="K158" s="258"/>
      <c r="L158" s="47"/>
      <c r="M158" s="47"/>
      <c r="N158" s="61"/>
      <c r="O158" s="38"/>
      <c r="P158" s="38"/>
      <c r="Q158" s="38"/>
      <c r="R158" s="38"/>
      <c r="S158" s="38"/>
      <c r="T158" s="38"/>
      <c r="U158" s="38"/>
      <c r="V158" s="38"/>
      <c r="W158" s="38"/>
      <c r="X158" s="38"/>
      <c r="Y158" s="38"/>
      <c r="Z158" s="38"/>
    </row>
    <row r="159" spans="1:26" ht="22.5" customHeight="1" x14ac:dyDescent="0.3">
      <c r="A159" s="38"/>
      <c r="B159" s="38"/>
      <c r="C159" s="250"/>
      <c r="D159" s="250"/>
      <c r="E159" s="250"/>
      <c r="F159" s="250"/>
      <c r="G159" s="250"/>
      <c r="H159" s="250"/>
      <c r="I159" s="250"/>
      <c r="J159" s="250"/>
      <c r="K159" s="258"/>
      <c r="L159" s="47"/>
      <c r="M159" s="47"/>
      <c r="N159" s="61"/>
      <c r="O159" s="38"/>
      <c r="P159" s="38"/>
      <c r="Q159" s="38"/>
      <c r="R159" s="38"/>
      <c r="S159" s="38"/>
      <c r="T159" s="38"/>
      <c r="U159" s="38"/>
      <c r="V159" s="38"/>
      <c r="W159" s="38"/>
      <c r="X159" s="38"/>
      <c r="Y159" s="38"/>
      <c r="Z159" s="38"/>
    </row>
    <row r="160" spans="1:26" ht="22.5" customHeight="1" x14ac:dyDescent="0.3">
      <c r="A160" s="38"/>
      <c r="B160" s="38"/>
      <c r="C160" s="250"/>
      <c r="D160" s="250"/>
      <c r="E160" s="250"/>
      <c r="F160" s="250"/>
      <c r="G160" s="250"/>
      <c r="H160" s="250"/>
      <c r="I160" s="250"/>
      <c r="J160" s="250"/>
      <c r="K160" s="258"/>
      <c r="L160" s="47"/>
      <c r="M160" s="47"/>
      <c r="N160" s="61"/>
      <c r="O160" s="38"/>
      <c r="P160" s="38"/>
      <c r="Q160" s="38"/>
      <c r="R160" s="38"/>
      <c r="S160" s="38"/>
      <c r="T160" s="38"/>
      <c r="U160" s="38"/>
      <c r="V160" s="38"/>
      <c r="W160" s="38"/>
      <c r="X160" s="38"/>
      <c r="Y160" s="38"/>
      <c r="Z160" s="38"/>
    </row>
    <row r="161" spans="1:26" ht="22.5" customHeight="1" x14ac:dyDescent="0.3">
      <c r="A161" s="38"/>
      <c r="B161" s="38"/>
      <c r="C161" s="250"/>
      <c r="D161" s="250"/>
      <c r="E161" s="250"/>
      <c r="F161" s="250"/>
      <c r="G161" s="250"/>
      <c r="H161" s="250"/>
      <c r="I161" s="250"/>
      <c r="J161" s="250"/>
      <c r="K161" s="258"/>
      <c r="L161" s="47"/>
      <c r="M161" s="47"/>
      <c r="N161" s="61"/>
      <c r="O161" s="38"/>
      <c r="P161" s="38"/>
      <c r="Q161" s="38"/>
      <c r="R161" s="38"/>
      <c r="S161" s="38"/>
      <c r="T161" s="38"/>
      <c r="U161" s="38"/>
      <c r="V161" s="38"/>
      <c r="W161" s="38"/>
      <c r="X161" s="38"/>
      <c r="Y161" s="38"/>
      <c r="Z161" s="38"/>
    </row>
    <row r="162" spans="1:26" ht="22.5" customHeight="1" x14ac:dyDescent="0.3">
      <c r="A162" s="38"/>
      <c r="B162" s="38"/>
      <c r="C162" s="250"/>
      <c r="D162" s="250"/>
      <c r="E162" s="250"/>
      <c r="F162" s="250"/>
      <c r="G162" s="250"/>
      <c r="H162" s="250"/>
      <c r="I162" s="250"/>
      <c r="J162" s="250"/>
      <c r="K162" s="258"/>
      <c r="L162" s="47"/>
      <c r="M162" s="47"/>
      <c r="N162" s="61"/>
      <c r="O162" s="38"/>
      <c r="P162" s="38"/>
      <c r="Q162" s="38"/>
      <c r="R162" s="38"/>
      <c r="S162" s="38"/>
      <c r="T162" s="38"/>
      <c r="U162" s="38"/>
      <c r="V162" s="38"/>
      <c r="W162" s="38"/>
      <c r="X162" s="38"/>
      <c r="Y162" s="38"/>
      <c r="Z162" s="38"/>
    </row>
    <row r="163" spans="1:26" ht="22.5" customHeight="1" x14ac:dyDescent="0.3">
      <c r="A163" s="38"/>
      <c r="B163" s="38"/>
      <c r="C163" s="250"/>
      <c r="D163" s="250"/>
      <c r="E163" s="250"/>
      <c r="F163" s="250"/>
      <c r="G163" s="250"/>
      <c r="H163" s="250"/>
      <c r="I163" s="250"/>
      <c r="J163" s="250"/>
      <c r="K163" s="258"/>
      <c r="L163" s="47"/>
      <c r="M163" s="47"/>
      <c r="N163" s="61"/>
      <c r="O163" s="38"/>
      <c r="P163" s="38"/>
      <c r="Q163" s="38"/>
      <c r="R163" s="38"/>
      <c r="S163" s="38"/>
      <c r="T163" s="38"/>
      <c r="U163" s="38"/>
      <c r="V163" s="38"/>
      <c r="W163" s="38"/>
      <c r="X163" s="38"/>
      <c r="Y163" s="38"/>
      <c r="Z163" s="38"/>
    </row>
    <row r="164" spans="1:26" ht="22.5" customHeight="1" x14ac:dyDescent="0.3">
      <c r="A164" s="38"/>
      <c r="B164" s="38"/>
      <c r="C164" s="250"/>
      <c r="D164" s="250"/>
      <c r="E164" s="250"/>
      <c r="F164" s="250"/>
      <c r="G164" s="250"/>
      <c r="H164" s="250"/>
      <c r="I164" s="250"/>
      <c r="J164" s="250"/>
      <c r="K164" s="258"/>
      <c r="L164" s="47"/>
      <c r="M164" s="47"/>
      <c r="N164" s="61"/>
      <c r="O164" s="38"/>
      <c r="P164" s="38"/>
      <c r="Q164" s="38"/>
      <c r="R164" s="38"/>
      <c r="S164" s="38"/>
      <c r="T164" s="38"/>
      <c r="U164" s="38"/>
      <c r="V164" s="38"/>
      <c r="W164" s="38"/>
      <c r="X164" s="38"/>
      <c r="Y164" s="38"/>
      <c r="Z164" s="38"/>
    </row>
    <row r="165" spans="1:26" ht="22.5" customHeight="1" x14ac:dyDescent="0.3">
      <c r="A165" s="38"/>
      <c r="B165" s="38"/>
      <c r="C165" s="250"/>
      <c r="D165" s="250"/>
      <c r="E165" s="250"/>
      <c r="F165" s="250"/>
      <c r="G165" s="250"/>
      <c r="H165" s="250"/>
      <c r="I165" s="250"/>
      <c r="J165" s="250"/>
      <c r="K165" s="258"/>
      <c r="L165" s="47"/>
      <c r="M165" s="47"/>
      <c r="N165" s="61"/>
      <c r="O165" s="38"/>
      <c r="P165" s="38"/>
      <c r="Q165" s="38"/>
      <c r="R165" s="38"/>
      <c r="S165" s="38"/>
      <c r="T165" s="38"/>
      <c r="U165" s="38"/>
      <c r="V165" s="38"/>
      <c r="W165" s="38"/>
      <c r="X165" s="38"/>
      <c r="Y165" s="38"/>
      <c r="Z165" s="38"/>
    </row>
    <row r="166" spans="1:26" ht="22.5" customHeight="1" x14ac:dyDescent="0.3">
      <c r="A166" s="38"/>
      <c r="B166" s="38"/>
      <c r="C166" s="250"/>
      <c r="D166" s="250"/>
      <c r="E166" s="250"/>
      <c r="F166" s="250"/>
      <c r="G166" s="250"/>
      <c r="H166" s="250"/>
      <c r="I166" s="250"/>
      <c r="J166" s="250"/>
      <c r="K166" s="258"/>
      <c r="L166" s="47"/>
      <c r="M166" s="47"/>
      <c r="N166" s="61"/>
      <c r="O166" s="38"/>
      <c r="P166" s="38"/>
      <c r="Q166" s="38"/>
      <c r="R166" s="38"/>
      <c r="S166" s="38"/>
      <c r="T166" s="38"/>
      <c r="U166" s="38"/>
      <c r="V166" s="38"/>
      <c r="W166" s="38"/>
      <c r="X166" s="38"/>
      <c r="Y166" s="38"/>
      <c r="Z166" s="38"/>
    </row>
    <row r="167" spans="1:26" ht="22.5" customHeight="1" x14ac:dyDescent="0.3">
      <c r="A167" s="38"/>
      <c r="B167" s="38"/>
      <c r="C167" s="250"/>
      <c r="D167" s="250"/>
      <c r="E167" s="250"/>
      <c r="F167" s="250"/>
      <c r="G167" s="250"/>
      <c r="H167" s="250"/>
      <c r="I167" s="250"/>
      <c r="J167" s="250"/>
      <c r="K167" s="258"/>
      <c r="L167" s="47"/>
      <c r="M167" s="47"/>
      <c r="N167" s="61"/>
      <c r="O167" s="38"/>
      <c r="P167" s="38"/>
      <c r="Q167" s="38"/>
      <c r="R167" s="38"/>
      <c r="S167" s="38"/>
      <c r="T167" s="38"/>
      <c r="U167" s="38"/>
      <c r="V167" s="38"/>
      <c r="W167" s="38"/>
      <c r="X167" s="38"/>
      <c r="Y167" s="38"/>
      <c r="Z167" s="38"/>
    </row>
    <row r="168" spans="1:26" ht="22.5" customHeight="1" x14ac:dyDescent="0.3">
      <c r="A168" s="38"/>
      <c r="B168" s="38"/>
      <c r="C168" s="250"/>
      <c r="D168" s="250"/>
      <c r="E168" s="250"/>
      <c r="F168" s="250"/>
      <c r="G168" s="250"/>
      <c r="H168" s="250"/>
      <c r="I168" s="250"/>
      <c r="J168" s="250"/>
      <c r="K168" s="258"/>
      <c r="L168" s="47"/>
      <c r="M168" s="47"/>
      <c r="N168" s="61"/>
      <c r="O168" s="38"/>
      <c r="P168" s="38"/>
      <c r="Q168" s="38"/>
      <c r="R168" s="38"/>
      <c r="S168" s="38"/>
      <c r="T168" s="38"/>
      <c r="U168" s="38"/>
      <c r="V168" s="38"/>
      <c r="W168" s="38"/>
      <c r="X168" s="38"/>
      <c r="Y168" s="38"/>
      <c r="Z168" s="38"/>
    </row>
    <row r="169" spans="1:26" ht="22.5" customHeight="1" x14ac:dyDescent="0.3">
      <c r="A169" s="38"/>
      <c r="B169" s="38"/>
      <c r="C169" s="250"/>
      <c r="D169" s="250"/>
      <c r="E169" s="250"/>
      <c r="F169" s="250"/>
      <c r="G169" s="250"/>
      <c r="H169" s="250"/>
      <c r="I169" s="250"/>
      <c r="J169" s="250"/>
      <c r="K169" s="258"/>
      <c r="L169" s="47"/>
      <c r="M169" s="47"/>
      <c r="N169" s="61"/>
      <c r="O169" s="38"/>
      <c r="P169" s="38"/>
      <c r="Q169" s="38"/>
      <c r="R169" s="38"/>
      <c r="S169" s="38"/>
      <c r="T169" s="38"/>
      <c r="U169" s="38"/>
      <c r="V169" s="38"/>
      <c r="W169" s="38"/>
      <c r="X169" s="38"/>
      <c r="Y169" s="38"/>
      <c r="Z169" s="38"/>
    </row>
    <row r="170" spans="1:26" ht="22.5" customHeight="1" x14ac:dyDescent="0.3">
      <c r="A170" s="38"/>
      <c r="B170" s="38"/>
      <c r="C170" s="250"/>
      <c r="D170" s="250"/>
      <c r="E170" s="250"/>
      <c r="F170" s="250"/>
      <c r="G170" s="250"/>
      <c r="H170" s="250"/>
      <c r="I170" s="250"/>
      <c r="J170" s="250"/>
      <c r="K170" s="258"/>
      <c r="L170" s="47"/>
      <c r="M170" s="47"/>
      <c r="N170" s="61"/>
      <c r="O170" s="38"/>
      <c r="P170" s="38"/>
      <c r="Q170" s="38"/>
      <c r="R170" s="38"/>
      <c r="S170" s="38"/>
      <c r="T170" s="38"/>
      <c r="U170" s="38"/>
      <c r="V170" s="38"/>
      <c r="W170" s="38"/>
      <c r="X170" s="38"/>
      <c r="Y170" s="38"/>
      <c r="Z170" s="38"/>
    </row>
    <row r="171" spans="1:26" ht="22.5" customHeight="1" x14ac:dyDescent="0.3">
      <c r="A171" s="38"/>
      <c r="B171" s="38"/>
      <c r="C171" s="250"/>
      <c r="D171" s="250"/>
      <c r="E171" s="250"/>
      <c r="F171" s="250"/>
      <c r="G171" s="250"/>
      <c r="H171" s="250"/>
      <c r="I171" s="250"/>
      <c r="J171" s="250"/>
      <c r="K171" s="258"/>
      <c r="L171" s="47"/>
      <c r="M171" s="47"/>
      <c r="N171" s="61"/>
      <c r="O171" s="38"/>
      <c r="P171" s="38"/>
      <c r="Q171" s="38"/>
      <c r="R171" s="38"/>
      <c r="S171" s="38"/>
      <c r="T171" s="38"/>
      <c r="U171" s="38"/>
      <c r="V171" s="38"/>
      <c r="W171" s="38"/>
      <c r="X171" s="38"/>
      <c r="Y171" s="38"/>
      <c r="Z171" s="38"/>
    </row>
    <row r="172" spans="1:26" ht="22.5" customHeight="1" x14ac:dyDescent="0.3">
      <c r="A172" s="38"/>
      <c r="B172" s="38"/>
      <c r="C172" s="250"/>
      <c r="D172" s="250"/>
      <c r="E172" s="250"/>
      <c r="F172" s="250"/>
      <c r="G172" s="250"/>
      <c r="H172" s="250"/>
      <c r="I172" s="250"/>
      <c r="J172" s="250"/>
      <c r="K172" s="258"/>
      <c r="L172" s="47"/>
      <c r="M172" s="47"/>
      <c r="N172" s="61"/>
      <c r="O172" s="38"/>
      <c r="P172" s="38"/>
      <c r="Q172" s="38"/>
      <c r="R172" s="38"/>
      <c r="S172" s="38"/>
      <c r="T172" s="38"/>
      <c r="U172" s="38"/>
      <c r="V172" s="38"/>
      <c r="W172" s="38"/>
      <c r="X172" s="38"/>
      <c r="Y172" s="38"/>
      <c r="Z172" s="38"/>
    </row>
    <row r="173" spans="1:26" ht="22.5" customHeight="1" x14ac:dyDescent="0.3">
      <c r="A173" s="38"/>
      <c r="B173" s="38"/>
      <c r="C173" s="250"/>
      <c r="D173" s="250"/>
      <c r="E173" s="250"/>
      <c r="F173" s="250"/>
      <c r="G173" s="250"/>
      <c r="H173" s="250"/>
      <c r="I173" s="250"/>
      <c r="J173" s="250"/>
      <c r="K173" s="258"/>
      <c r="L173" s="47"/>
      <c r="M173" s="47"/>
      <c r="N173" s="61"/>
      <c r="O173" s="38"/>
      <c r="P173" s="38"/>
      <c r="Q173" s="38"/>
      <c r="R173" s="38"/>
      <c r="S173" s="38"/>
      <c r="T173" s="38"/>
      <c r="U173" s="38"/>
      <c r="V173" s="38"/>
      <c r="W173" s="38"/>
      <c r="X173" s="38"/>
      <c r="Y173" s="38"/>
      <c r="Z173" s="38"/>
    </row>
    <row r="174" spans="1:26" ht="22.5" customHeight="1" x14ac:dyDescent="0.3">
      <c r="A174" s="38"/>
      <c r="B174" s="38"/>
      <c r="C174" s="250"/>
      <c r="D174" s="250"/>
      <c r="E174" s="250"/>
      <c r="F174" s="250"/>
      <c r="G174" s="250"/>
      <c r="H174" s="250"/>
      <c r="I174" s="250"/>
      <c r="J174" s="250"/>
      <c r="K174" s="258"/>
      <c r="L174" s="47"/>
      <c r="M174" s="47"/>
      <c r="N174" s="61"/>
      <c r="O174" s="38"/>
      <c r="P174" s="38"/>
      <c r="Q174" s="38"/>
      <c r="R174" s="38"/>
      <c r="S174" s="38"/>
      <c r="T174" s="38"/>
      <c r="U174" s="38"/>
      <c r="V174" s="38"/>
      <c r="W174" s="38"/>
      <c r="X174" s="38"/>
      <c r="Y174" s="38"/>
      <c r="Z174" s="38"/>
    </row>
    <row r="175" spans="1:26" ht="22.5" customHeight="1" x14ac:dyDescent="0.3">
      <c r="A175" s="38"/>
      <c r="B175" s="38"/>
      <c r="C175" s="250"/>
      <c r="D175" s="250"/>
      <c r="E175" s="250"/>
      <c r="F175" s="250"/>
      <c r="G175" s="250"/>
      <c r="H175" s="250"/>
      <c r="I175" s="250"/>
      <c r="J175" s="250"/>
      <c r="K175" s="258"/>
      <c r="L175" s="47"/>
      <c r="M175" s="47"/>
      <c r="N175" s="61"/>
      <c r="O175" s="38"/>
      <c r="P175" s="38"/>
      <c r="Q175" s="38"/>
      <c r="R175" s="38"/>
      <c r="S175" s="38"/>
      <c r="T175" s="38"/>
      <c r="U175" s="38"/>
      <c r="V175" s="38"/>
      <c r="W175" s="38"/>
      <c r="X175" s="38"/>
      <c r="Y175" s="38"/>
      <c r="Z175" s="38"/>
    </row>
    <row r="176" spans="1:26" ht="22.5" customHeight="1" x14ac:dyDescent="0.3">
      <c r="A176" s="38"/>
      <c r="B176" s="38"/>
      <c r="C176" s="250"/>
      <c r="D176" s="250"/>
      <c r="E176" s="250"/>
      <c r="F176" s="250"/>
      <c r="G176" s="250"/>
      <c r="H176" s="250"/>
      <c r="I176" s="250"/>
      <c r="J176" s="250"/>
      <c r="K176" s="258"/>
      <c r="L176" s="47"/>
      <c r="M176" s="47"/>
      <c r="N176" s="61"/>
      <c r="O176" s="38"/>
      <c r="P176" s="38"/>
      <c r="Q176" s="38"/>
      <c r="R176" s="38"/>
      <c r="S176" s="38"/>
      <c r="T176" s="38"/>
      <c r="U176" s="38"/>
      <c r="V176" s="38"/>
      <c r="W176" s="38"/>
      <c r="X176" s="38"/>
      <c r="Y176" s="38"/>
      <c r="Z176" s="38"/>
    </row>
    <row r="177" spans="1:26" ht="22.5" customHeight="1" x14ac:dyDescent="0.3">
      <c r="A177" s="38"/>
      <c r="B177" s="38"/>
      <c r="C177" s="250"/>
      <c r="D177" s="250"/>
      <c r="E177" s="250"/>
      <c r="F177" s="250"/>
      <c r="G177" s="250"/>
      <c r="H177" s="250"/>
      <c r="I177" s="250"/>
      <c r="J177" s="250"/>
      <c r="K177" s="258"/>
      <c r="L177" s="47"/>
      <c r="M177" s="47"/>
      <c r="N177" s="61"/>
      <c r="O177" s="38"/>
      <c r="P177" s="38"/>
      <c r="Q177" s="38"/>
      <c r="R177" s="38"/>
      <c r="S177" s="38"/>
      <c r="T177" s="38"/>
      <c r="U177" s="38"/>
      <c r="V177" s="38"/>
      <c r="W177" s="38"/>
      <c r="X177" s="38"/>
      <c r="Y177" s="38"/>
      <c r="Z177" s="38"/>
    </row>
    <row r="178" spans="1:26" ht="22.5" customHeight="1" x14ac:dyDescent="0.3">
      <c r="A178" s="38"/>
      <c r="B178" s="38"/>
      <c r="C178" s="250"/>
      <c r="D178" s="250"/>
      <c r="E178" s="250"/>
      <c r="F178" s="250"/>
      <c r="G178" s="250"/>
      <c r="H178" s="250"/>
      <c r="I178" s="250"/>
      <c r="J178" s="250"/>
      <c r="K178" s="258"/>
      <c r="L178" s="47"/>
      <c r="M178" s="47"/>
      <c r="N178" s="61"/>
      <c r="O178" s="38"/>
      <c r="P178" s="38"/>
      <c r="Q178" s="38"/>
      <c r="R178" s="38"/>
      <c r="S178" s="38"/>
      <c r="T178" s="38"/>
      <c r="U178" s="38"/>
      <c r="V178" s="38"/>
      <c r="W178" s="38"/>
      <c r="X178" s="38"/>
      <c r="Y178" s="38"/>
      <c r="Z178" s="38"/>
    </row>
    <row r="179" spans="1:26" ht="22.5" customHeight="1" x14ac:dyDescent="0.3">
      <c r="A179" s="38"/>
      <c r="B179" s="38"/>
      <c r="C179" s="250"/>
      <c r="D179" s="250"/>
      <c r="E179" s="250"/>
      <c r="F179" s="250"/>
      <c r="G179" s="250"/>
      <c r="H179" s="250"/>
      <c r="I179" s="250"/>
      <c r="J179" s="250"/>
      <c r="K179" s="258"/>
      <c r="L179" s="47"/>
      <c r="M179" s="47"/>
      <c r="N179" s="61"/>
      <c r="O179" s="38"/>
      <c r="P179" s="38"/>
      <c r="Q179" s="38"/>
      <c r="R179" s="38"/>
      <c r="S179" s="38"/>
      <c r="T179" s="38"/>
      <c r="U179" s="38"/>
      <c r="V179" s="38"/>
      <c r="W179" s="38"/>
      <c r="X179" s="38"/>
      <c r="Y179" s="38"/>
      <c r="Z179" s="38"/>
    </row>
    <row r="180" spans="1:26" ht="22.5" customHeight="1" x14ac:dyDescent="0.3">
      <c r="A180" s="38"/>
      <c r="B180" s="38"/>
      <c r="C180" s="250"/>
      <c r="D180" s="250"/>
      <c r="E180" s="250"/>
      <c r="F180" s="250"/>
      <c r="G180" s="250"/>
      <c r="H180" s="250"/>
      <c r="I180" s="250"/>
      <c r="J180" s="250"/>
      <c r="K180" s="258"/>
      <c r="L180" s="47"/>
      <c r="M180" s="47"/>
      <c r="N180" s="61"/>
      <c r="O180" s="38"/>
      <c r="P180" s="38"/>
      <c r="Q180" s="38"/>
      <c r="R180" s="38"/>
      <c r="S180" s="38"/>
      <c r="T180" s="38"/>
      <c r="U180" s="38"/>
      <c r="V180" s="38"/>
      <c r="W180" s="38"/>
      <c r="X180" s="38"/>
      <c r="Y180" s="38"/>
      <c r="Z180" s="38"/>
    </row>
    <row r="181" spans="1:26" ht="22.5" customHeight="1" x14ac:dyDescent="0.3">
      <c r="A181" s="38"/>
      <c r="B181" s="38"/>
      <c r="C181" s="250"/>
      <c r="D181" s="250"/>
      <c r="E181" s="250"/>
      <c r="F181" s="250"/>
      <c r="G181" s="250"/>
      <c r="H181" s="250"/>
      <c r="I181" s="250"/>
      <c r="J181" s="250"/>
      <c r="K181" s="258"/>
      <c r="L181" s="47"/>
      <c r="M181" s="47"/>
      <c r="N181" s="61"/>
      <c r="O181" s="38"/>
      <c r="P181" s="38"/>
      <c r="Q181" s="38"/>
      <c r="R181" s="38"/>
      <c r="S181" s="38"/>
      <c r="T181" s="38"/>
      <c r="U181" s="38"/>
      <c r="V181" s="38"/>
      <c r="W181" s="38"/>
      <c r="X181" s="38"/>
      <c r="Y181" s="38"/>
      <c r="Z181" s="38"/>
    </row>
    <row r="182" spans="1:26" ht="22.5" customHeight="1" x14ac:dyDescent="0.3">
      <c r="A182" s="38"/>
      <c r="B182" s="38"/>
      <c r="C182" s="250"/>
      <c r="D182" s="250"/>
      <c r="E182" s="250"/>
      <c r="F182" s="250"/>
      <c r="G182" s="250"/>
      <c r="H182" s="250"/>
      <c r="I182" s="250"/>
      <c r="J182" s="250"/>
      <c r="K182" s="258"/>
      <c r="L182" s="47"/>
      <c r="M182" s="47"/>
      <c r="N182" s="61"/>
      <c r="O182" s="38"/>
      <c r="P182" s="38"/>
      <c r="Q182" s="38"/>
      <c r="R182" s="38"/>
      <c r="S182" s="38"/>
      <c r="T182" s="38"/>
      <c r="U182" s="38"/>
      <c r="V182" s="38"/>
      <c r="W182" s="38"/>
      <c r="X182" s="38"/>
      <c r="Y182" s="38"/>
      <c r="Z182" s="38"/>
    </row>
    <row r="183" spans="1:26" ht="22.5" customHeight="1" x14ac:dyDescent="0.3">
      <c r="A183" s="38"/>
      <c r="B183" s="38"/>
      <c r="C183" s="250"/>
      <c r="D183" s="250"/>
      <c r="E183" s="250"/>
      <c r="F183" s="250"/>
      <c r="G183" s="250"/>
      <c r="H183" s="250"/>
      <c r="I183" s="250"/>
      <c r="J183" s="250"/>
      <c r="K183" s="258"/>
      <c r="L183" s="47"/>
      <c r="M183" s="47"/>
      <c r="N183" s="61"/>
      <c r="O183" s="38"/>
      <c r="P183" s="38"/>
      <c r="Q183" s="38"/>
      <c r="R183" s="38"/>
      <c r="S183" s="38"/>
      <c r="T183" s="38"/>
      <c r="U183" s="38"/>
      <c r="V183" s="38"/>
      <c r="W183" s="38"/>
      <c r="X183" s="38"/>
      <c r="Y183" s="38"/>
      <c r="Z183" s="38"/>
    </row>
    <row r="184" spans="1:26" ht="22.5" customHeight="1" x14ac:dyDescent="0.3">
      <c r="A184" s="38"/>
      <c r="B184" s="38"/>
      <c r="C184" s="250"/>
      <c r="D184" s="250"/>
      <c r="E184" s="250"/>
      <c r="F184" s="250"/>
      <c r="G184" s="250"/>
      <c r="H184" s="250"/>
      <c r="I184" s="250"/>
      <c r="J184" s="250"/>
      <c r="K184" s="258"/>
      <c r="L184" s="47"/>
      <c r="M184" s="47"/>
      <c r="N184" s="61"/>
      <c r="O184" s="38"/>
      <c r="P184" s="38"/>
      <c r="Q184" s="38"/>
      <c r="R184" s="38"/>
      <c r="S184" s="38"/>
      <c r="T184" s="38"/>
      <c r="U184" s="38"/>
      <c r="V184" s="38"/>
      <c r="W184" s="38"/>
      <c r="X184" s="38"/>
      <c r="Y184" s="38"/>
      <c r="Z184" s="38"/>
    </row>
    <row r="185" spans="1:26" ht="22.5" customHeight="1" x14ac:dyDescent="0.3">
      <c r="A185" s="38"/>
      <c r="B185" s="38"/>
      <c r="C185" s="250"/>
      <c r="D185" s="250"/>
      <c r="E185" s="250"/>
      <c r="F185" s="250"/>
      <c r="G185" s="250"/>
      <c r="H185" s="250"/>
      <c r="I185" s="250"/>
      <c r="J185" s="250"/>
      <c r="K185" s="258"/>
      <c r="L185" s="47"/>
      <c r="M185" s="47"/>
      <c r="N185" s="61"/>
      <c r="O185" s="38"/>
      <c r="P185" s="38"/>
      <c r="Q185" s="38"/>
      <c r="R185" s="38"/>
      <c r="S185" s="38"/>
      <c r="T185" s="38"/>
      <c r="U185" s="38"/>
      <c r="V185" s="38"/>
      <c r="W185" s="38"/>
      <c r="X185" s="38"/>
      <c r="Y185" s="38"/>
      <c r="Z185" s="38"/>
    </row>
    <row r="186" spans="1:26" ht="22.5" customHeight="1" x14ac:dyDescent="0.3">
      <c r="A186" s="38"/>
      <c r="B186" s="38"/>
      <c r="C186" s="250"/>
      <c r="D186" s="250"/>
      <c r="E186" s="250"/>
      <c r="F186" s="250"/>
      <c r="G186" s="250"/>
      <c r="H186" s="250"/>
      <c r="I186" s="250"/>
      <c r="J186" s="250"/>
      <c r="K186" s="258"/>
      <c r="L186" s="47"/>
      <c r="M186" s="47"/>
      <c r="N186" s="61"/>
      <c r="O186" s="38"/>
      <c r="P186" s="38"/>
      <c r="Q186" s="38"/>
      <c r="R186" s="38"/>
      <c r="S186" s="38"/>
      <c r="T186" s="38"/>
      <c r="U186" s="38"/>
      <c r="V186" s="38"/>
      <c r="W186" s="38"/>
      <c r="X186" s="38"/>
      <c r="Y186" s="38"/>
      <c r="Z186" s="38"/>
    </row>
    <row r="187" spans="1:26" ht="22.5" customHeight="1" x14ac:dyDescent="0.3">
      <c r="A187" s="38"/>
      <c r="B187" s="38"/>
      <c r="C187" s="250"/>
      <c r="D187" s="250"/>
      <c r="E187" s="250"/>
      <c r="F187" s="250"/>
      <c r="G187" s="250"/>
      <c r="H187" s="250"/>
      <c r="I187" s="250"/>
      <c r="J187" s="250"/>
      <c r="K187" s="258"/>
      <c r="L187" s="47"/>
      <c r="M187" s="47"/>
      <c r="N187" s="61"/>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134"/>
      <c r="L188" s="47"/>
      <c r="M188" s="47"/>
      <c r="N188" s="61"/>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134"/>
      <c r="L189" s="47"/>
      <c r="M189" s="47"/>
      <c r="N189" s="61"/>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134"/>
      <c r="L190" s="47"/>
      <c r="M190" s="47"/>
      <c r="N190" s="61"/>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134"/>
      <c r="L191" s="47"/>
      <c r="M191" s="47"/>
      <c r="N191" s="61"/>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134"/>
      <c r="L192" s="47"/>
      <c r="M192" s="47"/>
      <c r="N192" s="61"/>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134"/>
      <c r="L193" s="47"/>
      <c r="M193" s="47"/>
      <c r="N193" s="61"/>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134"/>
      <c r="L194" s="47"/>
      <c r="M194" s="47"/>
      <c r="N194" s="61"/>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134"/>
      <c r="L195" s="47"/>
      <c r="M195" s="47"/>
      <c r="N195" s="61"/>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134"/>
      <c r="L196" s="47"/>
      <c r="M196" s="47"/>
      <c r="N196" s="61"/>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134"/>
      <c r="L197" s="47"/>
      <c r="M197" s="47"/>
      <c r="N197" s="61"/>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134"/>
      <c r="L198" s="47"/>
      <c r="M198" s="47"/>
      <c r="N198" s="61"/>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134"/>
      <c r="L199" s="47"/>
      <c r="M199" s="47"/>
      <c r="N199" s="61"/>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134"/>
      <c r="L200" s="47"/>
      <c r="M200" s="47"/>
      <c r="N200" s="61"/>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134"/>
      <c r="L201" s="47"/>
      <c r="M201" s="47"/>
      <c r="N201" s="61"/>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61"/>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61"/>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61"/>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61"/>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61"/>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61"/>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61"/>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61"/>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61"/>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61"/>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61"/>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61"/>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61"/>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61"/>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61"/>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61"/>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61"/>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61"/>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61"/>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61"/>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61"/>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61"/>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61"/>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61"/>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61"/>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61"/>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61"/>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61"/>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61"/>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61"/>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61"/>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61"/>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61"/>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61"/>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61"/>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61"/>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61"/>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61"/>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61"/>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61"/>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61"/>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61"/>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61"/>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61"/>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61"/>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61"/>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61"/>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61"/>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61"/>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61"/>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61"/>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61"/>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61"/>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61"/>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61"/>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61"/>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61"/>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61"/>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61"/>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61"/>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61"/>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61"/>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61"/>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61"/>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61"/>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61"/>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61"/>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61"/>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61"/>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61"/>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61"/>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61"/>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61"/>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61"/>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61"/>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61"/>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61"/>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61"/>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61"/>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61"/>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61"/>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61"/>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61"/>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61"/>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61"/>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61"/>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61"/>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61"/>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61"/>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61"/>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61"/>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61"/>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61"/>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61"/>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61"/>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61"/>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61"/>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61"/>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61"/>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61"/>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61"/>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61"/>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61"/>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61"/>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61"/>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61"/>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61"/>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61"/>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61"/>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61"/>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61"/>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61"/>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61"/>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61"/>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61"/>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61"/>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61"/>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61"/>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61"/>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61"/>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61"/>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61"/>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61"/>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61"/>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61"/>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61"/>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61"/>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61"/>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61"/>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61"/>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61"/>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61"/>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61"/>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61"/>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61"/>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61"/>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61"/>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61"/>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61"/>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61"/>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61"/>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61"/>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61"/>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61"/>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61"/>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61"/>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61"/>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61"/>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61"/>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61"/>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61"/>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61"/>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61"/>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61"/>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61"/>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61"/>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61"/>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61"/>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61"/>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61"/>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61"/>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61"/>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61"/>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61"/>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61"/>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61"/>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61"/>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61"/>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61"/>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61"/>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61"/>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61"/>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61"/>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61"/>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61"/>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61"/>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61"/>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61"/>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61"/>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61"/>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61"/>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61"/>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61"/>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61"/>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61"/>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61"/>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61"/>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61"/>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61"/>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61"/>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61"/>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61"/>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61"/>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61"/>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61"/>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61"/>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61"/>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61"/>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61"/>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61"/>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61"/>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61"/>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61"/>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61"/>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61"/>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61"/>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61"/>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61"/>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61"/>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61"/>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61"/>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61"/>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61"/>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61"/>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61"/>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61"/>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61"/>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61"/>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61"/>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61"/>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61"/>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61"/>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61"/>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61"/>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61"/>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61"/>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61"/>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61"/>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61"/>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61"/>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61"/>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61"/>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61"/>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61"/>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61"/>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61"/>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61"/>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61"/>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61"/>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61"/>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61"/>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61"/>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61"/>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61"/>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61"/>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61"/>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61"/>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61"/>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61"/>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61"/>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61"/>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61"/>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61"/>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61"/>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61"/>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61"/>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61"/>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61"/>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61"/>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61"/>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61"/>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61"/>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61"/>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61"/>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61"/>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61"/>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61"/>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61"/>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61"/>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61"/>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61"/>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61"/>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61"/>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61"/>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61"/>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61"/>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61"/>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61"/>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61"/>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61"/>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61"/>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61"/>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61"/>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61"/>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61"/>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61"/>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61"/>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61"/>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61"/>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61"/>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61"/>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61"/>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61"/>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61"/>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61"/>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61"/>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61"/>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61"/>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61"/>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61"/>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61"/>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61"/>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61"/>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61"/>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61"/>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61"/>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61"/>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61"/>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61"/>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61"/>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61"/>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61"/>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61"/>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61"/>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61"/>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61"/>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61"/>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61"/>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61"/>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61"/>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61"/>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61"/>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61"/>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61"/>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61"/>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61"/>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61"/>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61"/>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61"/>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61"/>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61"/>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61"/>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61"/>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61"/>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61"/>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61"/>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61"/>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61"/>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61"/>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61"/>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61"/>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61"/>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61"/>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61"/>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61"/>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61"/>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61"/>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61"/>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61"/>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61"/>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61"/>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61"/>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61"/>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61"/>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61"/>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61"/>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61"/>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61"/>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61"/>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61"/>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61"/>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61"/>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61"/>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61"/>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61"/>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61"/>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61"/>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61"/>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61"/>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61"/>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61"/>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61"/>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61"/>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61"/>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61"/>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61"/>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61"/>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61"/>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61"/>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61"/>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61"/>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61"/>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61"/>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61"/>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61"/>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61"/>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61"/>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61"/>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61"/>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61"/>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61"/>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61"/>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61"/>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61"/>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61"/>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61"/>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61"/>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61"/>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61"/>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61"/>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61"/>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61"/>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61"/>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61"/>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61"/>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61"/>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61"/>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61"/>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61"/>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61"/>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61"/>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61"/>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61"/>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61"/>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61"/>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61"/>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61"/>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61"/>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61"/>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61"/>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61"/>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61"/>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61"/>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61"/>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61"/>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61"/>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61"/>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61"/>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61"/>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61"/>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61"/>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61"/>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61"/>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61"/>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61"/>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61"/>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61"/>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61"/>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61"/>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61"/>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61"/>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61"/>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61"/>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61"/>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61"/>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61"/>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61"/>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61"/>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61"/>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61"/>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61"/>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61"/>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61"/>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61"/>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61"/>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61"/>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61"/>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61"/>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61"/>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61"/>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61"/>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61"/>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61"/>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61"/>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61"/>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61"/>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61"/>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61"/>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61"/>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61"/>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61"/>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61"/>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61"/>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61"/>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61"/>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61"/>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61"/>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61"/>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61"/>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61"/>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61"/>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61"/>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61"/>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61"/>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61"/>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61"/>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61"/>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61"/>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61"/>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61"/>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61"/>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61"/>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61"/>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61"/>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61"/>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61"/>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61"/>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61"/>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61"/>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61"/>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61"/>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61"/>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61"/>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61"/>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61"/>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61"/>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61"/>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61"/>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61"/>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61"/>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61"/>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61"/>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61"/>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61"/>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61"/>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61"/>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61"/>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61"/>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61"/>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61"/>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61"/>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61"/>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61"/>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61"/>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61"/>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61"/>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61"/>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61"/>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61"/>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61"/>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61"/>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61"/>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61"/>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61"/>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61"/>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61"/>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61"/>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61"/>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61"/>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61"/>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61"/>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61"/>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61"/>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61"/>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61"/>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61"/>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61"/>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61"/>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61"/>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61"/>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61"/>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61"/>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61"/>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61"/>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61"/>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61"/>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61"/>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61"/>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61"/>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61"/>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61"/>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61"/>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61"/>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61"/>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61"/>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61"/>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61"/>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61"/>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61"/>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61"/>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61"/>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61"/>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61"/>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61"/>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61"/>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61"/>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61"/>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61"/>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61"/>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61"/>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61"/>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61"/>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61"/>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61"/>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61"/>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61"/>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61"/>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61"/>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61"/>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61"/>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61"/>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61"/>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61"/>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61"/>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61"/>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61"/>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61"/>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61"/>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61"/>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61"/>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61"/>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61"/>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61"/>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61"/>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61"/>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61"/>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61"/>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61"/>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61"/>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61"/>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61"/>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61"/>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61"/>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61"/>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61"/>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61"/>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61"/>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61"/>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61"/>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61"/>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61"/>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61"/>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61"/>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61"/>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61"/>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61"/>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61"/>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61"/>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61"/>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61"/>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61"/>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61"/>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61"/>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61"/>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61"/>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61"/>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61"/>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61"/>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61"/>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61"/>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61"/>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61"/>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61"/>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61"/>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61"/>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61"/>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61"/>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61"/>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61"/>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61"/>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61"/>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61"/>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61"/>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61"/>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61"/>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61"/>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61"/>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61"/>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61"/>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61"/>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61"/>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61"/>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61"/>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61"/>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61"/>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61"/>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61"/>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61"/>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61"/>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61"/>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61"/>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61"/>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61"/>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61"/>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61"/>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61"/>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61"/>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61"/>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61"/>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61"/>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61"/>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61"/>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61"/>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61"/>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61"/>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61"/>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61"/>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61"/>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61"/>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61"/>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61"/>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61"/>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61"/>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61"/>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61"/>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61"/>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61"/>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61"/>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61"/>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61"/>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61"/>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61"/>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61"/>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61"/>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61"/>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61"/>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61"/>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61"/>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61"/>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61"/>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61"/>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61"/>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61"/>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61"/>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61"/>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61"/>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61"/>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61"/>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61"/>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61"/>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61"/>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61"/>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61"/>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61"/>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61"/>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61"/>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61"/>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61"/>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61"/>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61"/>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61"/>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61"/>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61"/>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61"/>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61"/>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61"/>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61"/>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61"/>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61"/>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61"/>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61"/>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61"/>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61"/>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61"/>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61"/>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61"/>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61"/>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61"/>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61"/>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61"/>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61"/>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61"/>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61"/>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61"/>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61"/>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61"/>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61"/>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61"/>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61"/>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61"/>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61"/>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61"/>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61"/>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61"/>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61"/>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61"/>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61"/>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61"/>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61"/>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61"/>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61"/>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61"/>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61"/>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61"/>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61"/>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61"/>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61"/>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61"/>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61"/>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61"/>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61"/>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61"/>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61"/>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61"/>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61"/>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61"/>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61"/>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61"/>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61"/>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61"/>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61"/>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61"/>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61"/>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61"/>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61"/>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61"/>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61"/>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61"/>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61"/>
      <c r="O1000" s="38"/>
      <c r="P1000" s="38"/>
      <c r="Q1000" s="38"/>
      <c r="R1000" s="38"/>
      <c r="S1000" s="38"/>
      <c r="T1000" s="38"/>
      <c r="U1000" s="38"/>
      <c r="V1000" s="38"/>
      <c r="W1000" s="38"/>
      <c r="X1000" s="38"/>
      <c r="Y1000" s="38"/>
      <c r="Z1000" s="38"/>
    </row>
  </sheetData>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23" zoomScale="53" zoomScaleNormal="53" workbookViewId="0">
      <selection activeCell="G68" sqref="G68"/>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62"/>
      <c r="B1" s="63"/>
      <c r="C1" s="64"/>
      <c r="D1" s="62"/>
      <c r="E1" s="62"/>
      <c r="F1" s="62"/>
      <c r="G1" s="62"/>
      <c r="H1" s="62"/>
      <c r="I1" s="62"/>
      <c r="J1" s="65"/>
      <c r="K1" s="62"/>
      <c r="L1" s="62"/>
      <c r="M1" s="62"/>
      <c r="N1" s="62"/>
      <c r="O1" s="62"/>
      <c r="P1" s="62"/>
      <c r="Q1" s="62"/>
      <c r="R1" s="62"/>
      <c r="S1" s="62"/>
      <c r="T1" s="62"/>
      <c r="U1" s="62"/>
      <c r="V1" s="62"/>
      <c r="W1" s="62"/>
      <c r="X1" s="62"/>
      <c r="Y1" s="62"/>
      <c r="Z1" s="62"/>
    </row>
    <row r="2" spans="1:26" ht="12.75" customHeight="1" x14ac:dyDescent="0.2">
      <c r="A2" s="62"/>
      <c r="B2" s="63"/>
      <c r="C2" s="64"/>
      <c r="D2" s="62"/>
      <c r="E2" s="62"/>
      <c r="F2" s="62"/>
      <c r="G2" s="62"/>
      <c r="H2" s="62"/>
      <c r="I2" s="62"/>
      <c r="J2" s="65"/>
      <c r="K2" s="62"/>
      <c r="L2" s="62"/>
      <c r="M2" s="62"/>
      <c r="N2" s="62"/>
      <c r="O2" s="62"/>
      <c r="P2" s="62"/>
      <c r="Q2" s="62"/>
      <c r="R2" s="62"/>
      <c r="S2" s="62"/>
      <c r="T2" s="62"/>
      <c r="U2" s="62"/>
      <c r="V2" s="62"/>
      <c r="W2" s="62"/>
      <c r="X2" s="62"/>
      <c r="Y2" s="62"/>
      <c r="Z2" s="62"/>
    </row>
    <row r="3" spans="1:26" ht="12.75" customHeight="1" x14ac:dyDescent="0.2">
      <c r="A3" s="62"/>
      <c r="B3" s="66"/>
      <c r="C3" s="67"/>
      <c r="D3" s="68"/>
      <c r="E3" s="68"/>
      <c r="F3" s="68"/>
      <c r="G3" s="68"/>
      <c r="H3" s="68"/>
      <c r="I3" s="68"/>
      <c r="J3" s="69"/>
      <c r="K3" s="68"/>
      <c r="L3" s="68"/>
      <c r="M3" s="62"/>
      <c r="N3" s="62"/>
      <c r="O3" s="62"/>
      <c r="P3" s="62"/>
      <c r="Q3" s="62"/>
      <c r="R3" s="62"/>
      <c r="S3" s="62"/>
      <c r="T3" s="62"/>
      <c r="U3" s="62"/>
      <c r="V3" s="62"/>
      <c r="W3" s="62"/>
      <c r="X3" s="62"/>
      <c r="Y3" s="62"/>
      <c r="Z3" s="62"/>
    </row>
    <row r="4" spans="1:26" ht="27.75" customHeight="1" x14ac:dyDescent="0.2">
      <c r="A4" s="62"/>
      <c r="B4" s="747" t="s">
        <v>242</v>
      </c>
      <c r="C4" s="748"/>
      <c r="D4" s="748"/>
      <c r="E4" s="748"/>
      <c r="F4" s="748"/>
      <c r="G4" s="748"/>
      <c r="H4" s="748"/>
      <c r="I4" s="748"/>
      <c r="J4" s="748"/>
      <c r="K4" s="748"/>
      <c r="L4" s="749"/>
      <c r="M4" s="62"/>
      <c r="N4" s="62"/>
      <c r="O4" s="62"/>
      <c r="P4" s="62"/>
      <c r="Q4" s="62"/>
      <c r="R4" s="62"/>
      <c r="S4" s="62"/>
      <c r="T4" s="62"/>
      <c r="U4" s="62"/>
      <c r="V4" s="62"/>
      <c r="W4" s="62"/>
      <c r="X4" s="62"/>
      <c r="Y4" s="62"/>
      <c r="Z4" s="62"/>
    </row>
    <row r="5" spans="1:26" ht="12.75" customHeight="1" x14ac:dyDescent="0.2">
      <c r="A5" s="62"/>
      <c r="B5" s="64"/>
      <c r="C5" s="64"/>
      <c r="D5" s="62"/>
      <c r="E5" s="62"/>
      <c r="F5" s="62"/>
      <c r="G5" s="62"/>
      <c r="H5" s="62"/>
      <c r="I5" s="62"/>
      <c r="J5" s="65"/>
      <c r="K5" s="62"/>
      <c r="L5" s="62"/>
      <c r="M5" s="62"/>
      <c r="N5" s="62"/>
      <c r="O5" s="62"/>
      <c r="P5" s="62"/>
      <c r="Q5" s="62"/>
      <c r="R5" s="62"/>
      <c r="S5" s="62"/>
      <c r="T5" s="62"/>
      <c r="U5" s="62"/>
      <c r="V5" s="62"/>
      <c r="W5" s="62"/>
      <c r="X5" s="62"/>
      <c r="Y5" s="62"/>
      <c r="Z5" s="62"/>
    </row>
    <row r="6" spans="1:26" ht="36" customHeight="1" x14ac:dyDescent="0.2">
      <c r="A6" s="62"/>
      <c r="B6" s="750" t="s">
        <v>22</v>
      </c>
      <c r="C6" s="751"/>
      <c r="D6" s="752" t="s">
        <v>5</v>
      </c>
      <c r="E6" s="751"/>
      <c r="F6" s="752" t="s">
        <v>23</v>
      </c>
      <c r="G6" s="749"/>
      <c r="H6" s="62"/>
      <c r="I6" s="62"/>
      <c r="J6" s="65"/>
      <c r="K6" s="62"/>
      <c r="L6" s="62"/>
      <c r="M6" s="62"/>
      <c r="N6" s="62"/>
      <c r="O6" s="62"/>
      <c r="P6" s="62"/>
      <c r="Q6" s="62"/>
      <c r="R6" s="62"/>
      <c r="S6" s="62"/>
      <c r="T6" s="62"/>
      <c r="U6" s="62"/>
      <c r="V6" s="62"/>
      <c r="W6" s="62"/>
      <c r="X6" s="62"/>
      <c r="Y6" s="62"/>
      <c r="Z6" s="62"/>
    </row>
    <row r="7" spans="1:26" ht="129.75" customHeight="1" x14ac:dyDescent="0.3">
      <c r="A7" s="62"/>
      <c r="B7" s="753" t="s">
        <v>24</v>
      </c>
      <c r="C7" s="754"/>
      <c r="D7" s="755" t="s">
        <v>25</v>
      </c>
      <c r="E7" s="756"/>
      <c r="F7" s="755" t="s">
        <v>26</v>
      </c>
      <c r="G7" s="757"/>
      <c r="H7" s="70"/>
      <c r="I7" s="71">
        <v>1</v>
      </c>
      <c r="J7" s="65"/>
      <c r="K7" s="62"/>
      <c r="L7" s="62"/>
      <c r="M7" s="62"/>
      <c r="N7" s="62"/>
      <c r="O7" s="62"/>
      <c r="P7" s="62"/>
      <c r="Q7" s="62"/>
      <c r="R7" s="62"/>
      <c r="S7" s="62"/>
      <c r="T7" s="62"/>
      <c r="U7" s="62"/>
      <c r="V7" s="62"/>
      <c r="W7" s="62"/>
      <c r="X7" s="62"/>
      <c r="Y7" s="62"/>
      <c r="Z7" s="62"/>
    </row>
    <row r="8" spans="1:26" ht="103.5" customHeight="1" x14ac:dyDescent="0.3">
      <c r="A8" s="62"/>
      <c r="B8" s="762" t="s">
        <v>27</v>
      </c>
      <c r="C8" s="763"/>
      <c r="D8" s="764" t="s">
        <v>28</v>
      </c>
      <c r="E8" s="763"/>
      <c r="F8" s="764" t="s">
        <v>243</v>
      </c>
      <c r="G8" s="765"/>
      <c r="H8" s="71" t="s">
        <v>244</v>
      </c>
      <c r="I8" s="71">
        <v>0.75</v>
      </c>
      <c r="J8" s="65"/>
      <c r="K8" s="62"/>
      <c r="L8" s="62"/>
      <c r="M8" s="62"/>
      <c r="N8" s="62"/>
      <c r="O8" s="62"/>
      <c r="P8" s="62"/>
      <c r="Q8" s="62"/>
      <c r="R8" s="62"/>
      <c r="S8" s="62"/>
      <c r="T8" s="62"/>
      <c r="U8" s="62"/>
      <c r="V8" s="62"/>
      <c r="W8" s="62"/>
      <c r="X8" s="62"/>
      <c r="Y8" s="62"/>
      <c r="Z8" s="62"/>
    </row>
    <row r="9" spans="1:26" ht="71.25" customHeight="1" x14ac:dyDescent="0.3">
      <c r="A9" s="62"/>
      <c r="B9" s="766" t="s">
        <v>30</v>
      </c>
      <c r="C9" s="763"/>
      <c r="D9" s="764" t="s">
        <v>245</v>
      </c>
      <c r="E9" s="763"/>
      <c r="F9" s="764" t="s">
        <v>32</v>
      </c>
      <c r="G9" s="765"/>
      <c r="H9" s="62"/>
      <c r="I9" s="71">
        <v>0.5</v>
      </c>
      <c r="J9" s="65"/>
      <c r="K9" s="62"/>
      <c r="L9" s="62"/>
      <c r="M9" s="62"/>
      <c r="N9" s="62"/>
      <c r="O9" s="62"/>
      <c r="P9" s="62"/>
      <c r="Q9" s="62"/>
      <c r="R9" s="62"/>
      <c r="S9" s="62"/>
      <c r="T9" s="62"/>
      <c r="U9" s="62"/>
      <c r="V9" s="62"/>
      <c r="W9" s="62"/>
      <c r="X9" s="62"/>
      <c r="Y9" s="62"/>
      <c r="Z9" s="62"/>
    </row>
    <row r="10" spans="1:26" ht="97.5" customHeight="1" x14ac:dyDescent="0.3">
      <c r="A10" s="62"/>
      <c r="B10" s="767" t="s">
        <v>33</v>
      </c>
      <c r="C10" s="759"/>
      <c r="D10" s="758" t="s">
        <v>246</v>
      </c>
      <c r="E10" s="759"/>
      <c r="F10" s="758" t="s">
        <v>35</v>
      </c>
      <c r="G10" s="760"/>
      <c r="H10" s="62"/>
      <c r="I10" s="71">
        <v>0.25</v>
      </c>
      <c r="J10" s="65"/>
      <c r="K10" s="62"/>
      <c r="L10" s="62"/>
      <c r="M10" s="62"/>
      <c r="N10" s="62"/>
      <c r="O10" s="62"/>
      <c r="P10" s="62"/>
      <c r="Q10" s="62"/>
      <c r="R10" s="62"/>
      <c r="S10" s="62"/>
      <c r="T10" s="62"/>
      <c r="U10" s="62"/>
      <c r="V10" s="62"/>
      <c r="W10" s="62"/>
      <c r="X10" s="62"/>
      <c r="Y10" s="62"/>
      <c r="Z10" s="62"/>
    </row>
    <row r="11" spans="1:26" ht="26.25" customHeight="1" x14ac:dyDescent="0.2">
      <c r="A11" s="62"/>
      <c r="B11" s="761" t="s">
        <v>247</v>
      </c>
      <c r="C11" s="435"/>
      <c r="D11" s="435"/>
      <c r="E11" s="435"/>
      <c r="F11" s="435"/>
      <c r="G11" s="435"/>
      <c r="H11" s="435"/>
      <c r="I11" s="369"/>
      <c r="J11" s="72"/>
      <c r="K11" s="73"/>
      <c r="L11" s="73"/>
      <c r="M11" s="73"/>
      <c r="N11" s="73"/>
      <c r="O11" s="62"/>
      <c r="P11" s="62"/>
      <c r="Q11" s="62"/>
      <c r="R11" s="62"/>
      <c r="S11" s="62"/>
      <c r="T11" s="62"/>
      <c r="U11" s="62"/>
      <c r="V11" s="62"/>
      <c r="W11" s="62"/>
      <c r="X11" s="62"/>
      <c r="Y11" s="62"/>
      <c r="Z11" s="62"/>
    </row>
    <row r="12" spans="1:26" ht="38.25" customHeight="1" x14ac:dyDescent="0.2">
      <c r="A12" s="62"/>
      <c r="B12" s="64"/>
      <c r="C12" s="64"/>
      <c r="D12" s="62"/>
      <c r="E12" s="62"/>
      <c r="F12" s="62"/>
      <c r="G12" s="62"/>
      <c r="H12" s="62"/>
      <c r="I12" s="62"/>
      <c r="J12" s="65"/>
      <c r="K12" s="62"/>
      <c r="L12" s="62"/>
      <c r="M12" s="62"/>
      <c r="N12" s="62"/>
      <c r="O12" s="62"/>
      <c r="P12" s="62"/>
      <c r="Q12" s="62"/>
      <c r="R12" s="62"/>
      <c r="S12" s="62"/>
      <c r="T12" s="62"/>
      <c r="U12" s="62"/>
      <c r="V12" s="62"/>
      <c r="W12" s="62"/>
      <c r="X12" s="62"/>
      <c r="Y12" s="62"/>
      <c r="Z12" s="62"/>
    </row>
    <row r="13" spans="1:26" ht="42.75" customHeight="1" x14ac:dyDescent="0.2">
      <c r="A13" s="62"/>
      <c r="B13" s="779" t="s">
        <v>248</v>
      </c>
      <c r="C13" s="780" t="s">
        <v>249</v>
      </c>
      <c r="D13" s="781"/>
      <c r="E13" s="781"/>
      <c r="F13" s="782"/>
      <c r="G13" s="783" t="s">
        <v>250</v>
      </c>
      <c r="H13" s="783" t="s">
        <v>251</v>
      </c>
      <c r="I13" s="784" t="s">
        <v>252</v>
      </c>
      <c r="J13" s="65"/>
      <c r="K13" s="786" t="s">
        <v>253</v>
      </c>
      <c r="L13" s="786" t="s">
        <v>254</v>
      </c>
      <c r="M13" s="768" t="s">
        <v>255</v>
      </c>
      <c r="N13" s="770" t="s">
        <v>256</v>
      </c>
      <c r="O13" s="332"/>
      <c r="P13" s="332"/>
      <c r="Q13" s="332"/>
      <c r="R13" s="332"/>
      <c r="S13" s="333"/>
      <c r="T13" s="62"/>
      <c r="U13" s="62"/>
      <c r="V13" s="62"/>
      <c r="W13" s="62"/>
      <c r="X13" s="62"/>
      <c r="Y13" s="62"/>
      <c r="Z13" s="62"/>
    </row>
    <row r="14" spans="1:26" ht="48.75" customHeight="1" x14ac:dyDescent="0.2">
      <c r="A14" s="62"/>
      <c r="B14" s="380"/>
      <c r="C14" s="74" t="s">
        <v>257</v>
      </c>
      <c r="D14" s="74" t="s">
        <v>50</v>
      </c>
      <c r="E14" s="74" t="s">
        <v>258</v>
      </c>
      <c r="F14" s="75" t="s">
        <v>259</v>
      </c>
      <c r="G14" s="394"/>
      <c r="H14" s="394"/>
      <c r="I14" s="785"/>
      <c r="J14" s="65"/>
      <c r="K14" s="503"/>
      <c r="L14" s="503"/>
      <c r="M14" s="769"/>
      <c r="N14" s="76" t="s">
        <v>260</v>
      </c>
      <c r="O14" s="76" t="s">
        <v>261</v>
      </c>
      <c r="P14" s="76" t="s">
        <v>262</v>
      </c>
      <c r="Q14" s="76" t="s">
        <v>263</v>
      </c>
      <c r="R14" s="76" t="s">
        <v>264</v>
      </c>
      <c r="S14" s="77" t="s">
        <v>265</v>
      </c>
      <c r="T14" s="62"/>
      <c r="U14" s="62"/>
      <c r="V14" s="62"/>
      <c r="W14" s="62"/>
      <c r="X14" s="62"/>
      <c r="Y14" s="62"/>
      <c r="Z14" s="62"/>
    </row>
    <row r="15" spans="1:26" ht="219.75" customHeight="1" x14ac:dyDescent="0.2">
      <c r="A15" s="62"/>
      <c r="B15" s="259">
        <f t="shared" ref="B15:B95" si="0">+IF(ISTEXT(D15),J15,"")</f>
        <v>1</v>
      </c>
      <c r="C15" s="260" t="str">
        <f t="array" ref="C15">+IFERROR(INDEX([1]Hoja1!$A$2:$A$82,MATCH(J15,[1]Hoja1!$H$2:$H$82,0)),"")</f>
        <v>1.1</v>
      </c>
      <c r="D15" s="261" t="str">
        <f>IFERROR(VLOOKUP(C15,[1]Hoja1!$A$2:$H$82,4,0),"")</f>
        <v>Ambiente de Control</v>
      </c>
      <c r="E15" s="262" t="str">
        <f>+IFERROR(VLOOKUP(C15,[1]Hoja1!$A$1:$J$82,10,0),"")</f>
        <v>La entidad demuestra el compromiso con la integridad (valores) y principios del servicio público</v>
      </c>
      <c r="F15" s="262" t="str">
        <f>+IFERROR(VLOOKUP(C15,[1]Hoja1!$A$1:$I$82,3,0),"")</f>
        <v xml:space="preserve"> Aplicación del Código de Integridad. (incluye análisis de desviaciones, convivencia laboral, temas disciplinarios internos, quejas o denuncias sobres los servidores de la entidad, u otros temas relacionados)</v>
      </c>
      <c r="G15" s="263">
        <f>+IFERROR(VLOOKUP(C15,[1]Hoja1!$A$1:$K$82,11,0),"")</f>
        <v>3</v>
      </c>
      <c r="H15" s="264">
        <f>+IFERROR(VLOOKUP(C15,[1]Hoja1!$A$1:$L$82,12,0),"")</f>
        <v>3</v>
      </c>
      <c r="I15" s="265"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266">
        <v>1</v>
      </c>
      <c r="K15" s="267">
        <f>+VLOOKUP(C15,Hoja1!$A$1:$M$82,13,0)</f>
        <v>1</v>
      </c>
      <c r="L15" s="771">
        <f>+AVERAGE(K15:K38)</f>
        <v>1</v>
      </c>
      <c r="M15" s="78"/>
      <c r="N15" s="79"/>
      <c r="O15" s="79"/>
      <c r="P15" s="79"/>
      <c r="Q15" s="79"/>
      <c r="R15" s="79"/>
      <c r="S15" s="79"/>
      <c r="T15" s="62"/>
      <c r="U15" s="62"/>
      <c r="V15" s="62"/>
      <c r="W15" s="62"/>
      <c r="X15" s="62"/>
      <c r="Y15" s="62"/>
      <c r="Z15" s="62"/>
    </row>
    <row r="16" spans="1:26" ht="157.5" customHeight="1" x14ac:dyDescent="0.2">
      <c r="A16" s="62"/>
      <c r="B16" s="268">
        <f t="shared" si="0"/>
        <v>2</v>
      </c>
      <c r="C16" s="269" t="str">
        <f t="array" ref="C16">+IFERROR(INDEX([1]Hoja1!$A$2:$A$82,MATCH(J16,[1]Hoja1!$H$2:$H$82,0)),"")</f>
        <v>1.2</v>
      </c>
      <c r="D16" s="270" t="str">
        <f>IFERROR(VLOOKUP(C16,[1]Hoja1!$A$2:$H$82,4,0),"")</f>
        <v>Ambiente de Control</v>
      </c>
      <c r="E16" s="271" t="str">
        <f>+IFERROR(VLOOKUP(C16,[1]Hoja1!$A$1:$J$82,10,0),"")</f>
        <v>La entidad demuestra el compromiso con la integridad (valores) y principios del servicio público</v>
      </c>
      <c r="F16" s="271" t="str">
        <f>+IFERROR(VLOOKUP(C16,[1]Hoja1!$A$1:$I$82,3,0),"")</f>
        <v xml:space="preserve"> Mecanismos para el manejo de conflictos de interés.</v>
      </c>
      <c r="G16" s="269">
        <f>+IFERROR(VLOOKUP(C16,[1]Hoja1!$A$1:$K$82,11,0),"")</f>
        <v>3</v>
      </c>
      <c r="H16" s="272">
        <f>+IFERROR(VLOOKUP(C16,[1]Hoja1!$A$1:$L$82,12,0),"")</f>
        <v>3</v>
      </c>
      <c r="I16" s="265" t="str">
        <f t="shared" si="1"/>
        <v>Se encuentra presente y funciona correctamente, por lo tanto se requiere acciones o actividades  dirigidas a su mantenimiento dentro del marco de las lineas de defensa.</v>
      </c>
      <c r="J16" s="266">
        <v>2</v>
      </c>
      <c r="K16" s="267">
        <f>+VLOOKUP(C16,Hoja1!$A$1:$M$82,13,0)</f>
        <v>1</v>
      </c>
      <c r="L16" s="772"/>
      <c r="M16" s="84"/>
      <c r="N16" s="85" t="s">
        <v>266</v>
      </c>
      <c r="O16" s="86"/>
      <c r="P16" s="86"/>
      <c r="Q16" s="86"/>
      <c r="R16" s="86"/>
      <c r="S16" s="86"/>
      <c r="T16" s="62"/>
      <c r="U16" s="62"/>
      <c r="V16" s="62"/>
      <c r="W16" s="62"/>
      <c r="X16" s="62"/>
      <c r="Y16" s="62"/>
      <c r="Z16" s="62"/>
    </row>
    <row r="17" spans="1:26" ht="159" customHeight="1" x14ac:dyDescent="0.2">
      <c r="A17" s="62"/>
      <c r="B17" s="268">
        <f t="shared" si="0"/>
        <v>3</v>
      </c>
      <c r="C17" s="269" t="str">
        <f t="array" ref="C17">+IFERROR(INDEX([1]Hoja1!$A$2:$A$82,MATCH(J17,[1]Hoja1!$H$2:$H$82,0)),"")</f>
        <v>1.3</v>
      </c>
      <c r="D17" s="270" t="str">
        <f>IFERROR(VLOOKUP(C17,[1]Hoja1!$A$2:$H$82,4,0),"")</f>
        <v>Ambiente de Control</v>
      </c>
      <c r="E17" s="271" t="str">
        <f>+IFERROR(VLOOKUP(C17,[1]Hoja1!$A$1:$J$82,10,0),"")</f>
        <v>La entidad demuestra el compromiso con la integridad (valores) y principios del servicio público</v>
      </c>
      <c r="F17" s="271" t="str">
        <f>+IFERROR(VLOOKUP(C17,[1]Hoja1!$A$1:$I$82,3,0),"")</f>
        <v xml:space="preserve"> Mecanismos frente a la detección y prevención del uso inadecuado de información privilegiada u otras situaciones que puedan implicar riesgos para la entidad</v>
      </c>
      <c r="G17" s="269">
        <f>+IFERROR(VLOOKUP(C17,[1]Hoja1!$A$1:$K$82,11,0),"")</f>
        <v>3</v>
      </c>
      <c r="H17" s="272">
        <f>+IFERROR(VLOOKUP(C17,[1]Hoja1!$A$1:$L$82,12,0),"")</f>
        <v>3</v>
      </c>
      <c r="I17" s="265" t="str">
        <f t="shared" si="1"/>
        <v>Se encuentra presente y funciona correctamente, por lo tanto se requiere acciones o actividades  dirigidas a su mantenimiento dentro del marco de las lineas de defensa.</v>
      </c>
      <c r="J17" s="266">
        <v>3</v>
      </c>
      <c r="K17" s="267">
        <f>+VLOOKUP(C17,Hoja1!$A$1:$M$82,13,0)</f>
        <v>1</v>
      </c>
      <c r="L17" s="772"/>
      <c r="M17" s="84"/>
      <c r="N17" s="86"/>
      <c r="O17" s="86"/>
      <c r="P17" s="86"/>
      <c r="Q17" s="86"/>
      <c r="R17" s="86"/>
      <c r="S17" s="86"/>
      <c r="T17" s="62"/>
      <c r="U17" s="62"/>
      <c r="V17" s="62"/>
      <c r="W17" s="62"/>
      <c r="X17" s="62"/>
      <c r="Y17" s="62"/>
      <c r="Z17" s="62"/>
    </row>
    <row r="18" spans="1:26" ht="155.25" customHeight="1" x14ac:dyDescent="0.2">
      <c r="A18" s="62"/>
      <c r="B18" s="273">
        <f t="shared" si="0"/>
        <v>4</v>
      </c>
      <c r="C18" s="269" t="str">
        <f t="array" ref="C18">+IFERROR(INDEX([1]Hoja1!$A$2:$A$82,MATCH(J18,[1]Hoja1!$H$2:$H$82,0)),"")</f>
        <v>1.4</v>
      </c>
      <c r="D18" s="270" t="str">
        <f>IFERROR(VLOOKUP(C18,[1]Hoja1!$A$2:$H$82,4,0),"")</f>
        <v>Ambiente de Control</v>
      </c>
      <c r="E18" s="271" t="str">
        <f>+IFERROR(VLOOKUP(C18,[1]Hoja1!$A$1:$J$82,10,0),"")</f>
        <v>La entidad demuestra el compromiso con la integridad (valores) y principios del servicio público</v>
      </c>
      <c r="F18" s="271" t="str">
        <f>+IFERROR(VLOOKUP(C18,[1]Hoja1!$A$1:$I$82,3,0),"")</f>
        <v xml:space="preserve"> La evaluación de las acciones transversales de integridad, mediante el monitoreo permanente de los riesgos de corrupción.</v>
      </c>
      <c r="G18" s="269">
        <f>+IFERROR(VLOOKUP(C18,[1]Hoja1!$A$1:$K$82,11,0),"")</f>
        <v>3</v>
      </c>
      <c r="H18" s="272">
        <f>+IFERROR(VLOOKUP(C18,[1]Hoja1!$A$1:$L$82,12,0),"")</f>
        <v>3</v>
      </c>
      <c r="I18" s="265" t="str">
        <f t="shared" si="1"/>
        <v>Se encuentra presente y funciona correctamente, por lo tanto se requiere acciones o actividades  dirigidas a su mantenimiento dentro del marco de las lineas de defensa.</v>
      </c>
      <c r="J18" s="266">
        <v>4</v>
      </c>
      <c r="K18" s="267">
        <f>+VLOOKUP(C18,Hoja1!$A$1:$M$82,13,0)</f>
        <v>1</v>
      </c>
      <c r="L18" s="772"/>
      <c r="M18" s="84"/>
      <c r="N18" s="86"/>
      <c r="O18" s="86"/>
      <c r="P18" s="86"/>
      <c r="Q18" s="86"/>
      <c r="R18" s="86"/>
      <c r="S18" s="86"/>
      <c r="T18" s="62"/>
      <c r="U18" s="62"/>
      <c r="V18" s="62"/>
      <c r="W18" s="62"/>
      <c r="X18" s="62"/>
      <c r="Y18" s="62"/>
      <c r="Z18" s="62"/>
    </row>
    <row r="19" spans="1:26" ht="306.75" customHeight="1" x14ac:dyDescent="0.2">
      <c r="A19" s="62"/>
      <c r="B19" s="268">
        <f t="shared" si="0"/>
        <v>5</v>
      </c>
      <c r="C19" s="269" t="str">
        <f t="array" ref="C19">+IFERROR(INDEX([1]Hoja1!$A$2:$A$82,MATCH(J19,[1]Hoja1!$H$2:$H$82,0)),"")</f>
        <v>1.5</v>
      </c>
      <c r="D19" s="270" t="str">
        <f>IFERROR(VLOOKUP(C19,[1]Hoja1!$A$2:$H$82,4,0),"")</f>
        <v>Ambiente de Control</v>
      </c>
      <c r="E19" s="271" t="str">
        <f>+IFERROR(VLOOKUP(C19,[1]Hoja1!$A$1:$J$82,10,0),"")</f>
        <v>La entidad demuestra el compromiso con la integridad (valores) y principios del servicio público</v>
      </c>
      <c r="F19" s="271"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69">
        <f>+IFERROR(VLOOKUP(C19,[1]Hoja1!$A$1:$K$82,11,0),"")</f>
        <v>1</v>
      </c>
      <c r="H19" s="272" t="str">
        <f>+IFERROR(VLOOKUP(C19,[1]Hoja1!$A$1:$L$82,12,0),"")</f>
        <v>2.0</v>
      </c>
      <c r="I19" s="265" t="str">
        <f t="shared" si="1"/>
        <v>Se encuentra presente y funciona correctamente, por lo tanto se requiere acciones o actividades  dirigidas a su mantenimiento dentro del marco de las lineas de defensa.</v>
      </c>
      <c r="J19" s="266">
        <v>5</v>
      </c>
      <c r="K19" s="267">
        <f>+VLOOKUP(C19,Hoja1!$A$1:$M$82,13,0)</f>
        <v>1</v>
      </c>
      <c r="L19" s="772"/>
      <c r="M19" s="84"/>
      <c r="N19" s="86"/>
      <c r="O19" s="86"/>
      <c r="P19" s="86"/>
      <c r="Q19" s="86"/>
      <c r="R19" s="86"/>
      <c r="S19" s="86"/>
      <c r="T19" s="62"/>
      <c r="U19" s="62"/>
      <c r="V19" s="62"/>
      <c r="W19" s="62"/>
      <c r="X19" s="62"/>
      <c r="Y19" s="62"/>
      <c r="Z19" s="62"/>
    </row>
    <row r="20" spans="1:26" ht="163.5" customHeight="1" x14ac:dyDescent="0.2">
      <c r="A20" s="62"/>
      <c r="B20" s="273">
        <f t="shared" si="0"/>
        <v>6</v>
      </c>
      <c r="C20" s="269" t="str">
        <f t="array" ref="C20">+IFERROR(INDEX([1]Hoja1!$A$2:$A$82,MATCH(J20,[1]Hoja1!$H$2:$H$82,0)),"")</f>
        <v>2.1</v>
      </c>
      <c r="D20" s="270" t="str">
        <f>IFERROR(VLOOKUP(C20,[1]Hoja1!$A$2:$H$82,4,0),"")</f>
        <v>Ambiente de Control</v>
      </c>
      <c r="E20" s="271" t="str">
        <f>+IFERROR(VLOOKUP(C20,[1]Hoja1!$A$1:$J$82,10,0),"")</f>
        <v xml:space="preserve">Aplicación de mecanismos para ejercer una adecuada supervisión del Sistema de Control Interno </v>
      </c>
      <c r="F20" s="271" t="str">
        <f>+IFERROR(VLOOKUP(C20,[1]Hoja1!$A$1:$I$82,3,0),"")</f>
        <v xml:space="preserve"> Creación o actualización del Comité Institucional de Coordinación de Control Interno (incluye ajustes en periodicidad para reunión, articulación con el Comité Institucioanl de Gestión y Desempeño)</v>
      </c>
      <c r="G20" s="269">
        <f>+IFERROR(VLOOKUP(C20,[1]Hoja1!$A$1:$K$82,11,0),"")</f>
        <v>3</v>
      </c>
      <c r="H20" s="272">
        <f>+IFERROR(VLOOKUP(C20,[1]Hoja1!$A$1:$L$82,12,0),"")</f>
        <v>3</v>
      </c>
      <c r="I20" s="265" t="str">
        <f t="shared" si="1"/>
        <v>Se encuentra presente y funciona correctamente, por lo tanto se requiere acciones o actividades  dirigidas a su mantenimiento dentro del marco de las lineas de defensa.</v>
      </c>
      <c r="J20" s="266">
        <v>6</v>
      </c>
      <c r="K20" s="267">
        <f>+VLOOKUP(C20,Hoja1!$A$1:$M$82,13,0)</f>
        <v>1</v>
      </c>
      <c r="L20" s="772"/>
      <c r="M20" s="84"/>
      <c r="N20" s="86"/>
      <c r="O20" s="86"/>
      <c r="P20" s="86"/>
      <c r="Q20" s="86"/>
      <c r="R20" s="86"/>
      <c r="S20" s="86"/>
      <c r="T20" s="62"/>
      <c r="U20" s="62"/>
      <c r="V20" s="62"/>
      <c r="W20" s="62"/>
      <c r="X20" s="62"/>
      <c r="Y20" s="62"/>
      <c r="Z20" s="62"/>
    </row>
    <row r="21" spans="1:26" ht="141" customHeight="1" x14ac:dyDescent="0.2">
      <c r="A21" s="62"/>
      <c r="B21" s="268">
        <f t="shared" si="0"/>
        <v>7</v>
      </c>
      <c r="C21" s="269" t="str">
        <f t="array" ref="C21">+IFERROR(INDEX([1]Hoja1!$A$2:$A$82,MATCH(J21,[1]Hoja1!$H$2:$H$82,0)),"")</f>
        <v>2.2</v>
      </c>
      <c r="D21" s="270" t="str">
        <f>IFERROR(VLOOKUP(C21,[1]Hoja1!$A$2:$H$82,4,0),"")</f>
        <v>Ambiente de Control</v>
      </c>
      <c r="E21" s="271" t="str">
        <f>+IFERROR(VLOOKUP(C21,[1]Hoja1!$A$1:$J$82,10,0),"")</f>
        <v xml:space="preserve">Aplicación de mecanismos para ejercer una adecuada supervisión del Sistema de Control Interno </v>
      </c>
      <c r="F21" s="271" t="str">
        <f>+IFERROR(VLOOKUP(C21,[1]Hoja1!$A$1:$I$82,3,0),"")</f>
        <v xml:space="preserve"> Definición y documentación del Esquema de Líneas de Defens</v>
      </c>
      <c r="G21" s="269">
        <f>+IFERROR(VLOOKUP(C21,[1]Hoja1!$A$1:$K$82,11,0),"")</f>
        <v>3</v>
      </c>
      <c r="H21" s="272">
        <f>+IFERROR(VLOOKUP(C21,[1]Hoja1!$A$1:$L$82,12,0),"")</f>
        <v>3</v>
      </c>
      <c r="I21" s="265" t="str">
        <f t="shared" si="1"/>
        <v>Se encuentra presente y funciona correctamente, por lo tanto se requiere acciones o actividades  dirigidas a su mantenimiento dentro del marco de las lineas de defensa.</v>
      </c>
      <c r="J21" s="266">
        <v>7</v>
      </c>
      <c r="K21" s="267">
        <f>+VLOOKUP(C21,Hoja1!$A$1:$M$82,13,0)</f>
        <v>1</v>
      </c>
      <c r="L21" s="772"/>
      <c r="M21" s="84"/>
      <c r="N21" s="86"/>
      <c r="O21" s="86"/>
      <c r="P21" s="86"/>
      <c r="Q21" s="86"/>
      <c r="R21" s="86"/>
      <c r="S21" s="86"/>
      <c r="T21" s="62"/>
      <c r="U21" s="62"/>
      <c r="V21" s="62"/>
      <c r="W21" s="62"/>
      <c r="X21" s="62"/>
      <c r="Y21" s="62"/>
      <c r="Z21" s="62"/>
    </row>
    <row r="22" spans="1:26" ht="155.25" customHeight="1" x14ac:dyDescent="0.2">
      <c r="A22" s="62"/>
      <c r="B22" s="268">
        <f t="shared" si="0"/>
        <v>8</v>
      </c>
      <c r="C22" s="269" t="str">
        <f t="array" ref="C22">+IFERROR(INDEX([1]Hoja1!$A$2:$A$82,MATCH(J22,[1]Hoja1!$H$2:$H$82,0)),"")</f>
        <v>2.3</v>
      </c>
      <c r="D22" s="270" t="str">
        <f>IFERROR(VLOOKUP(C22,[1]Hoja1!$A$2:$H$82,4,0),"")</f>
        <v>Ambiente de Control</v>
      </c>
      <c r="E22" s="271" t="str">
        <f>+IFERROR(VLOOKUP(C22,[1]Hoja1!$A$1:$J$82,10,0),"")</f>
        <v xml:space="preserve">Aplicación de mecanismos para ejercer una adecuada supervisión del Sistema de Control Interno </v>
      </c>
      <c r="F22" s="271" t="str">
        <f>+IFERROR(VLOOKUP(C22,[1]Hoja1!$A$1:$I$82,3,0),"")</f>
        <v xml:space="preserve"> Definición de líneas de reporte en temas clave para la toma de decisiones, atendiendo el Esquema de Líneas de Defens</v>
      </c>
      <c r="G22" s="269">
        <f>+IFERROR(VLOOKUP(C22,[1]Hoja1!$A$1:$K$82,11,0),"")</f>
        <v>3</v>
      </c>
      <c r="H22" s="272">
        <f>+IFERROR(VLOOKUP(C22,[1]Hoja1!$A$1:$L$82,12,0),"")</f>
        <v>3</v>
      </c>
      <c r="I22" s="265" t="str">
        <f t="shared" si="1"/>
        <v>Se encuentra presente y funciona correctamente, por lo tanto se requiere acciones o actividades  dirigidas a su mantenimiento dentro del marco de las lineas de defensa.</v>
      </c>
      <c r="J22" s="266">
        <v>8</v>
      </c>
      <c r="K22" s="267">
        <f>+VLOOKUP(C22,Hoja1!$A$1:$M$82,13,0)</f>
        <v>1</v>
      </c>
      <c r="L22" s="772"/>
      <c r="M22" s="84"/>
      <c r="N22" s="86"/>
      <c r="O22" s="86"/>
      <c r="P22" s="86"/>
      <c r="Q22" s="86"/>
      <c r="R22" s="86"/>
      <c r="S22" s="86"/>
      <c r="T22" s="62"/>
      <c r="U22" s="62"/>
      <c r="V22" s="62"/>
      <c r="W22" s="62"/>
      <c r="X22" s="62"/>
      <c r="Y22" s="62"/>
      <c r="Z22" s="62"/>
    </row>
    <row r="23" spans="1:26" ht="381.75" customHeight="1" x14ac:dyDescent="0.2">
      <c r="A23" s="62"/>
      <c r="B23" s="268">
        <f t="shared" si="0"/>
        <v>9</v>
      </c>
      <c r="C23" s="269" t="str">
        <f t="array" ref="C23">+IFERROR(INDEX([1]Hoja1!$A$2:$A$82,MATCH(J23,[1]Hoja1!$H$2:$H$82,0)),"")</f>
        <v>3.1</v>
      </c>
      <c r="D23" s="270" t="str">
        <f>IFERROR(VLOOKUP(C23,[1]Hoja1!$A$2:$H$82,4,0),"")</f>
        <v>Ambiente de Control</v>
      </c>
      <c r="E23" s="271"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71"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69">
        <f>+IFERROR(VLOOKUP(C23,[1]Hoja1!$A$1:$K$82,11,0),"")</f>
        <v>3</v>
      </c>
      <c r="H23" s="272">
        <f>+IFERROR(VLOOKUP(C23,[1]Hoja1!$A$1:$L$82,12,0),"")</f>
        <v>3</v>
      </c>
      <c r="I23" s="265" t="str">
        <f t="shared" si="1"/>
        <v>Se encuentra presente y funciona correctamente, por lo tanto se requiere acciones o actividades  dirigidas a su mantenimiento dentro del marco de las lineas de defensa.</v>
      </c>
      <c r="J23" s="266">
        <v>9</v>
      </c>
      <c r="K23" s="267">
        <f>+VLOOKUP(C23,Hoja1!$A$1:$M$82,13,0)</f>
        <v>1</v>
      </c>
      <c r="L23" s="772"/>
      <c r="M23" s="84"/>
      <c r="N23" s="86"/>
      <c r="O23" s="86"/>
      <c r="P23" s="86"/>
      <c r="Q23" s="86"/>
      <c r="R23" s="86"/>
      <c r="S23" s="86"/>
      <c r="T23" s="62"/>
      <c r="U23" s="62"/>
      <c r="V23" s="62"/>
      <c r="W23" s="62"/>
      <c r="X23" s="62"/>
      <c r="Y23" s="62"/>
      <c r="Z23" s="62"/>
    </row>
    <row r="24" spans="1:26" ht="367.5" customHeight="1" x14ac:dyDescent="0.2">
      <c r="A24" s="62"/>
      <c r="B24" s="273">
        <f t="shared" si="0"/>
        <v>10</v>
      </c>
      <c r="C24" s="269" t="str">
        <f t="array" ref="C24">+IFERROR(INDEX([1]Hoja1!$A$2:$A$82,MATCH(J24,[1]Hoja1!$H$2:$H$82,0)),"")</f>
        <v>3.2</v>
      </c>
      <c r="D24" s="270" t="str">
        <f>IFERROR(VLOOKUP(C24,[1]Hoja1!$A$2:$H$82,4,0),"")</f>
        <v>Ambiente de Control</v>
      </c>
      <c r="E24" s="271"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71" t="str">
        <f>+IFERROR(VLOOKUP(C24,[1]Hoja1!$A$1:$I$82,3,0),"")</f>
        <v xml:space="preserve"> La Alta Dirección frente a la política de Administración del Riesgo define los niveles de aceptación del riesgo, teniendo en cuenta cada uno de los objetivos establecidos.</v>
      </c>
      <c r="G24" s="269">
        <f>+IFERROR(VLOOKUP(C24,[1]Hoja1!$A$1:$K$82,11,0),"")</f>
        <v>3</v>
      </c>
      <c r="H24" s="272">
        <f>+IFERROR(VLOOKUP(C24,[1]Hoja1!$A$1:$L$82,12,0),"")</f>
        <v>3</v>
      </c>
      <c r="I24" s="265" t="str">
        <f t="shared" si="1"/>
        <v>Se encuentra presente y funciona correctamente, por lo tanto se requiere acciones o actividades  dirigidas a su mantenimiento dentro del marco de las lineas de defensa.</v>
      </c>
      <c r="J24" s="266">
        <v>10</v>
      </c>
      <c r="K24" s="267">
        <f>+VLOOKUP(C24,Hoja1!$A$1:$M$82,13,0)</f>
        <v>1</v>
      </c>
      <c r="L24" s="772"/>
      <c r="M24" s="84"/>
      <c r="N24" s="86"/>
      <c r="O24" s="86"/>
      <c r="P24" s="86"/>
      <c r="Q24" s="86"/>
      <c r="R24" s="86"/>
      <c r="S24" s="86"/>
      <c r="T24" s="62"/>
      <c r="U24" s="62"/>
      <c r="V24" s="62"/>
      <c r="W24" s="62"/>
      <c r="X24" s="62"/>
      <c r="Y24" s="62"/>
      <c r="Z24" s="62"/>
    </row>
    <row r="25" spans="1:26" ht="393" customHeight="1" x14ac:dyDescent="0.2">
      <c r="A25" s="62"/>
      <c r="B25" s="268">
        <f t="shared" si="0"/>
        <v>11</v>
      </c>
      <c r="C25" s="269" t="str">
        <f t="array" ref="C25">+IFERROR(INDEX([1]Hoja1!$A$2:$A$82,MATCH(J25,[1]Hoja1!$H$2:$H$82,0)),"")</f>
        <v>3.3</v>
      </c>
      <c r="D25" s="270" t="str">
        <f>IFERROR(VLOOKUP(C25,[1]Hoja1!$A$2:$H$82,4,0),"")</f>
        <v>Ambiente de Control</v>
      </c>
      <c r="E25" s="271"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71"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69">
        <f>+IFERROR(VLOOKUP(C25,[1]Hoja1!$A$1:$K$82,11,0),"")</f>
        <v>3</v>
      </c>
      <c r="H25" s="272">
        <f>+IFERROR(VLOOKUP(C25,[1]Hoja1!$A$1:$L$82,12,0),"")</f>
        <v>3</v>
      </c>
      <c r="I25" s="265" t="str">
        <f t="shared" si="1"/>
        <v>Se encuentra presente y funciona correctamente, por lo tanto se requiere acciones o actividades  dirigidas a su mantenimiento dentro del marco de las lineas de defensa.</v>
      </c>
      <c r="J25" s="266">
        <v>11</v>
      </c>
      <c r="K25" s="267">
        <f>+VLOOKUP(C25,Hoja1!$A$1:$M$82,13,0)</f>
        <v>1</v>
      </c>
      <c r="L25" s="772"/>
      <c r="M25" s="84"/>
      <c r="N25" s="86"/>
      <c r="O25" s="86"/>
      <c r="P25" s="86"/>
      <c r="Q25" s="86"/>
      <c r="R25" s="86"/>
      <c r="S25" s="86"/>
      <c r="T25" s="62"/>
      <c r="U25" s="62"/>
      <c r="V25" s="62"/>
      <c r="W25" s="62"/>
      <c r="X25" s="62"/>
      <c r="Y25" s="62"/>
      <c r="Z25" s="62"/>
    </row>
    <row r="26" spans="1:26" ht="231" customHeight="1" x14ac:dyDescent="0.2">
      <c r="A26" s="62"/>
      <c r="B26" s="273">
        <f t="shared" si="0"/>
        <v>12</v>
      </c>
      <c r="C26" s="269" t="str">
        <f t="array" ref="C26">+IFERROR(INDEX([1]Hoja1!$A$2:$A$82,MATCH(J26,[1]Hoja1!$H$2:$H$82,0)),"")</f>
        <v>4.1</v>
      </c>
      <c r="D26" s="270" t="str">
        <f>IFERROR(VLOOKUP(C26,[1]Hoja1!$A$2:$H$82,4,0),"")</f>
        <v>Ambiente de Control</v>
      </c>
      <c r="E26" s="271"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71" t="str">
        <f>+IFERROR(VLOOKUP(C26,[1]Hoja1!$A$1:$I$82,3,0),"")</f>
        <v xml:space="preserve"> Evaluación de la Planeación Estratégica del Talento Humano</v>
      </c>
      <c r="G26" s="269">
        <f>+IFERROR(VLOOKUP(C26,[1]Hoja1!$A$1:$K$82,11,0),"")</f>
        <v>3</v>
      </c>
      <c r="H26" s="272">
        <f>+IFERROR(VLOOKUP(C26,[1]Hoja1!$A$1:$L$82,12,0),"")</f>
        <v>3</v>
      </c>
      <c r="I26" s="265" t="str">
        <f t="shared" si="1"/>
        <v>Se encuentra presente y funciona correctamente, por lo tanto se requiere acciones o actividades  dirigidas a su mantenimiento dentro del marco de las lineas de defensa.</v>
      </c>
      <c r="J26" s="266">
        <v>12</v>
      </c>
      <c r="K26" s="267">
        <f>+VLOOKUP(C26,Hoja1!$A$1:$M$82,13,0)</f>
        <v>1</v>
      </c>
      <c r="L26" s="772"/>
      <c r="M26" s="84"/>
      <c r="N26" s="86"/>
      <c r="O26" s="86"/>
      <c r="P26" s="86"/>
      <c r="Q26" s="86"/>
      <c r="R26" s="86"/>
      <c r="S26" s="86"/>
      <c r="T26" s="62"/>
      <c r="U26" s="62"/>
      <c r="V26" s="62"/>
      <c r="W26" s="62"/>
      <c r="X26" s="62"/>
      <c r="Y26" s="62"/>
      <c r="Z26" s="62"/>
    </row>
    <row r="27" spans="1:26" ht="265.5" customHeight="1" x14ac:dyDescent="0.2">
      <c r="A27" s="62"/>
      <c r="B27" s="268">
        <f t="shared" si="0"/>
        <v>13</v>
      </c>
      <c r="C27" s="269" t="str">
        <f t="array" ref="C27">+IFERROR(INDEX([1]Hoja1!$A$2:$A$82,MATCH(J27,[1]Hoja1!$H$2:$H$82,0)),"")</f>
        <v>4.2</v>
      </c>
      <c r="D27" s="270" t="str">
        <f>IFERROR(VLOOKUP(C27,[1]Hoja1!$A$2:$H$82,4,0),"")</f>
        <v>Ambiente de Control</v>
      </c>
      <c r="E27" s="271"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71" t="str">
        <f>+IFERROR(VLOOKUP(C27,[1]Hoja1!$A$1:$I$82,3,0),"")</f>
        <v xml:space="preserve"> Evaluación de las actividades relacionadas con el Ingreso del personal</v>
      </c>
      <c r="G27" s="269">
        <f>+IFERROR(VLOOKUP(C27,[1]Hoja1!$A$1:$K$82,11,0),"")</f>
        <v>3</v>
      </c>
      <c r="H27" s="272">
        <f>+IFERROR(VLOOKUP(C27,[1]Hoja1!$A$1:$L$82,12,0),"")</f>
        <v>3</v>
      </c>
      <c r="I27" s="265" t="str">
        <f t="shared" si="1"/>
        <v>Se encuentra presente y funciona correctamente, por lo tanto se requiere acciones o actividades  dirigidas a su mantenimiento dentro del marco de las lineas de defensa.</v>
      </c>
      <c r="J27" s="266">
        <v>13</v>
      </c>
      <c r="K27" s="267">
        <f>+VLOOKUP(C27,Hoja1!$A$1:$M$82,13,0)</f>
        <v>1</v>
      </c>
      <c r="L27" s="772"/>
      <c r="M27" s="84"/>
      <c r="N27" s="86"/>
      <c r="O27" s="86"/>
      <c r="P27" s="86"/>
      <c r="Q27" s="86"/>
      <c r="R27" s="86"/>
      <c r="S27" s="86"/>
      <c r="T27" s="62"/>
      <c r="U27" s="62"/>
      <c r="V27" s="62"/>
      <c r="W27" s="62"/>
      <c r="X27" s="62"/>
      <c r="Y27" s="62"/>
      <c r="Z27" s="62"/>
    </row>
    <row r="28" spans="1:26" ht="221.25" customHeight="1" x14ac:dyDescent="0.2">
      <c r="A28" s="62"/>
      <c r="B28" s="268">
        <f t="shared" si="0"/>
        <v>14</v>
      </c>
      <c r="C28" s="269" t="str">
        <f t="array" ref="C28">+IFERROR(INDEX([1]Hoja1!$A$2:$A$82,MATCH(J28,[1]Hoja1!$H$2:$H$82,0)),"")</f>
        <v>4.3</v>
      </c>
      <c r="D28" s="270" t="str">
        <f>IFERROR(VLOOKUP(C28,[1]Hoja1!$A$2:$H$82,4,0),"")</f>
        <v>Ambiente de Control</v>
      </c>
      <c r="E28" s="271"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71" t="str">
        <f>+IFERROR(VLOOKUP(C28,[1]Hoja1!$A$1:$I$82,3,0),"")</f>
        <v xml:space="preserve"> Evaluación de las actividades relacionadas con la permanencia del personal</v>
      </c>
      <c r="G28" s="269">
        <f>+IFERROR(VLOOKUP(C28,[1]Hoja1!$A$1:$K$82,11,0),"")</f>
        <v>3</v>
      </c>
      <c r="H28" s="272">
        <f>+IFERROR(VLOOKUP(C28,[1]Hoja1!$A$1:$L$82,12,0),"")</f>
        <v>3</v>
      </c>
      <c r="I28" s="265" t="str">
        <f t="shared" si="1"/>
        <v>Se encuentra presente y funciona correctamente, por lo tanto se requiere acciones o actividades  dirigidas a su mantenimiento dentro del marco de las lineas de defensa.</v>
      </c>
      <c r="J28" s="266">
        <v>14</v>
      </c>
      <c r="K28" s="267">
        <f>+VLOOKUP(C28,Hoja1!$A$1:$M$82,13,0)</f>
        <v>1</v>
      </c>
      <c r="L28" s="772"/>
      <c r="M28" s="84"/>
      <c r="N28" s="86"/>
      <c r="O28" s="86"/>
      <c r="P28" s="86"/>
      <c r="Q28" s="86"/>
      <c r="R28" s="86"/>
      <c r="S28" s="86"/>
      <c r="T28" s="62"/>
      <c r="U28" s="62"/>
      <c r="V28" s="62"/>
      <c r="W28" s="62"/>
      <c r="X28" s="62"/>
      <c r="Y28" s="62"/>
      <c r="Z28" s="62"/>
    </row>
    <row r="29" spans="1:26" ht="226.5" customHeight="1" x14ac:dyDescent="0.2">
      <c r="A29" s="62"/>
      <c r="B29" s="268">
        <f t="shared" si="0"/>
        <v>15</v>
      </c>
      <c r="C29" s="269" t="str">
        <f t="array" ref="C29">+IFERROR(INDEX([1]Hoja1!$A$2:$A$82,MATCH(J29,[1]Hoja1!$H$2:$H$82,0)),"")</f>
        <v>4.4</v>
      </c>
      <c r="D29" s="270" t="str">
        <f>IFERROR(VLOOKUP(C29,[1]Hoja1!$A$2:$H$82,4,0),"")</f>
        <v>Ambiente de Control</v>
      </c>
      <c r="E29" s="271"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71" t="str">
        <f>+IFERROR(VLOOKUP(C29,[1]Hoja1!$A$1:$I$82,3,0),"")</f>
        <v xml:space="preserve"> Analizar si se cuenta con políticas claras y comunicadas relacionadas con la responsabilidad de cada servidor sobre el desarrollo y mantenimiento del control interno (1a línea de defensa</v>
      </c>
      <c r="G29" s="269">
        <f>+IFERROR(VLOOKUP(C29,[1]Hoja1!$A$1:$K$82,11,0),"")</f>
        <v>3</v>
      </c>
      <c r="H29" s="272">
        <f>+IFERROR(VLOOKUP(C29,[1]Hoja1!$A$1:$L$82,12,0),"")</f>
        <v>3</v>
      </c>
      <c r="I29" s="265" t="str">
        <f t="shared" si="1"/>
        <v>Se encuentra presente y funciona correctamente, por lo tanto se requiere acciones o actividades  dirigidas a su mantenimiento dentro del marco de las lineas de defensa.</v>
      </c>
      <c r="J29" s="266">
        <v>15</v>
      </c>
      <c r="K29" s="267">
        <f>+VLOOKUP(C29,Hoja1!$A$1:$M$82,13,0)</f>
        <v>1</v>
      </c>
      <c r="L29" s="772"/>
      <c r="M29" s="84"/>
      <c r="N29" s="86"/>
      <c r="O29" s="86"/>
      <c r="P29" s="86"/>
      <c r="Q29" s="86"/>
      <c r="R29" s="86"/>
      <c r="S29" s="86"/>
      <c r="T29" s="62"/>
      <c r="U29" s="62"/>
      <c r="V29" s="62"/>
      <c r="W29" s="62"/>
      <c r="X29" s="62"/>
      <c r="Y29" s="62"/>
      <c r="Z29" s="62"/>
    </row>
    <row r="30" spans="1:26" ht="238.5" customHeight="1" x14ac:dyDescent="0.2">
      <c r="A30" s="62"/>
      <c r="B30" s="273">
        <f t="shared" si="0"/>
        <v>16</v>
      </c>
      <c r="C30" s="269" t="str">
        <f t="array" ref="C30">+IFERROR(INDEX([1]Hoja1!$A$2:$A$82,MATCH(J30,[1]Hoja1!$H$2:$H$82,0)),"")</f>
        <v>4.5</v>
      </c>
      <c r="D30" s="270" t="str">
        <f>IFERROR(VLOOKUP(C30,[1]Hoja1!$A$2:$H$82,4,0),"")</f>
        <v>Ambiente de Control</v>
      </c>
      <c r="E30" s="271"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71" t="str">
        <f>+IFERROR(VLOOKUP(C30,[1]Hoja1!$A$1:$I$82,3,0),"")</f>
        <v xml:space="preserve"> Evaluación de las actividades relacionadas con el retiro del personal</v>
      </c>
      <c r="G30" s="269">
        <f>+IFERROR(VLOOKUP(C30,[1]Hoja1!$A$1:$K$82,11,0),"")</f>
        <v>3</v>
      </c>
      <c r="H30" s="272">
        <f>+IFERROR(VLOOKUP(C30,[1]Hoja1!$A$1:$L$82,12,0),"")</f>
        <v>3</v>
      </c>
      <c r="I30" s="265" t="str">
        <f t="shared" si="1"/>
        <v>Se encuentra presente y funciona correctamente, por lo tanto se requiere acciones o actividades  dirigidas a su mantenimiento dentro del marco de las lineas de defensa.</v>
      </c>
      <c r="J30" s="266">
        <v>16</v>
      </c>
      <c r="K30" s="267">
        <f>+VLOOKUP(C30,Hoja1!$A$1:$M$82,13,0)</f>
        <v>1</v>
      </c>
      <c r="L30" s="772"/>
      <c r="M30" s="84"/>
      <c r="N30" s="86"/>
      <c r="O30" s="86"/>
      <c r="P30" s="86"/>
      <c r="Q30" s="86"/>
      <c r="R30" s="86"/>
      <c r="S30" s="86"/>
      <c r="T30" s="62"/>
      <c r="U30" s="62"/>
      <c r="V30" s="62"/>
      <c r="W30" s="62"/>
      <c r="X30" s="62"/>
      <c r="Y30" s="62"/>
      <c r="Z30" s="62"/>
    </row>
    <row r="31" spans="1:26" ht="252" customHeight="1" x14ac:dyDescent="0.2">
      <c r="A31" s="62"/>
      <c r="B31" s="268">
        <f t="shared" si="0"/>
        <v>17</v>
      </c>
      <c r="C31" s="269" t="str">
        <f t="array" ref="C31">+IFERROR(INDEX([1]Hoja1!$A$2:$A$82,MATCH(J31,[1]Hoja1!$H$2:$H$82,0)),"")</f>
        <v>4.6</v>
      </c>
      <c r="D31" s="270" t="str">
        <f>IFERROR(VLOOKUP(C31,[1]Hoja1!$A$2:$H$82,4,0),"")</f>
        <v>Ambiente de Control</v>
      </c>
      <c r="E31" s="271"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71" t="str">
        <f>+IFERROR(VLOOKUP(C31,[1]Hoja1!$A$1:$I$82,3,0),"")</f>
        <v xml:space="preserve"> Evaluar el impacto del Plan Institucional de Capacitación - PI</v>
      </c>
      <c r="G31" s="269">
        <f>+IFERROR(VLOOKUP(C31,[1]Hoja1!$A$1:$K$82,11,0),"")</f>
        <v>3</v>
      </c>
      <c r="H31" s="272">
        <f>+IFERROR(VLOOKUP(C31,[1]Hoja1!$A$1:$L$82,12,0),"")</f>
        <v>3</v>
      </c>
      <c r="I31" s="265" t="str">
        <f t="shared" si="1"/>
        <v>Se encuentra presente y funciona correctamente, por lo tanto se requiere acciones o actividades  dirigidas a su mantenimiento dentro del marco de las lineas de defensa.</v>
      </c>
      <c r="J31" s="266">
        <v>17</v>
      </c>
      <c r="K31" s="267">
        <f>+VLOOKUP(C31,Hoja1!$A$1:$M$82,13,0)</f>
        <v>1</v>
      </c>
      <c r="L31" s="772"/>
      <c r="M31" s="84"/>
      <c r="N31" s="86"/>
      <c r="O31" s="86"/>
      <c r="P31" s="86"/>
      <c r="Q31" s="86"/>
      <c r="R31" s="86"/>
      <c r="S31" s="86"/>
      <c r="T31" s="62"/>
      <c r="U31" s="62"/>
      <c r="V31" s="62"/>
      <c r="W31" s="62"/>
      <c r="X31" s="62"/>
      <c r="Y31" s="62"/>
      <c r="Z31" s="62"/>
    </row>
    <row r="32" spans="1:26" ht="206.25" customHeight="1" x14ac:dyDescent="0.2">
      <c r="A32" s="62"/>
      <c r="B32" s="273">
        <f t="shared" si="0"/>
        <v>18</v>
      </c>
      <c r="C32" s="269" t="str">
        <f t="array" ref="C32">+IFERROR(INDEX([1]Hoja1!$A$2:$A$82,MATCH(J32,[1]Hoja1!$H$2:$H$82,0)),"")</f>
        <v>5.1</v>
      </c>
      <c r="D32" s="270" t="str">
        <f>IFERROR(VLOOKUP(C32,[1]Hoja1!$A$2:$H$82,4,0),"")</f>
        <v>Ambiente de Control</v>
      </c>
      <c r="E32" s="271" t="str">
        <f>+IFERROR(VLOOKUP(C32,[1]Hoja1!$A$1:$J$82,10,0),"")</f>
        <v>La entidad establece líneas de reporte dentro de la entidad para evaluar el funcionamiento del Sistema de Control Interno.</v>
      </c>
      <c r="F32" s="271" t="str">
        <f>+IFERROR(VLOOKUP(C32,[1]Hoja1!$A$1:$I$82,3,0),"")</f>
        <v xml:space="preserve"> Acorde con la estructura del Esquema de Líneas de Defensa se han definido estándares de reporte, periodicidad y responsables frente a diferentes temas críticos de la entidad</v>
      </c>
      <c r="G32" s="269">
        <f>+IFERROR(VLOOKUP(C32,[1]Hoja1!$A$1:$K$82,11,0),"")</f>
        <v>3</v>
      </c>
      <c r="H32" s="272">
        <f>+IFERROR(VLOOKUP(C32,[1]Hoja1!$A$1:$L$82,12,0),"")</f>
        <v>3</v>
      </c>
      <c r="I32" s="265" t="str">
        <f t="shared" si="1"/>
        <v>Se encuentra presente y funciona correctamente, por lo tanto se requiere acciones o actividades  dirigidas a su mantenimiento dentro del marco de las lineas de defensa.</v>
      </c>
      <c r="J32" s="266">
        <v>18</v>
      </c>
      <c r="K32" s="267">
        <f>+VLOOKUP(C32,Hoja1!$A$1:$M$82,13,0)</f>
        <v>1</v>
      </c>
      <c r="L32" s="772"/>
      <c r="M32" s="84"/>
      <c r="N32" s="86"/>
      <c r="O32" s="86"/>
      <c r="P32" s="86"/>
      <c r="Q32" s="86"/>
      <c r="R32" s="86"/>
      <c r="S32" s="86"/>
      <c r="T32" s="62"/>
      <c r="U32" s="62"/>
      <c r="V32" s="62"/>
      <c r="W32" s="62"/>
      <c r="X32" s="62"/>
      <c r="Y32" s="62"/>
      <c r="Z32" s="62"/>
    </row>
    <row r="33" spans="1:26" ht="194.25" customHeight="1" x14ac:dyDescent="0.2">
      <c r="A33" s="62"/>
      <c r="B33" s="268">
        <f t="shared" si="0"/>
        <v>19</v>
      </c>
      <c r="C33" s="269" t="str">
        <f t="array" ref="C33">+IFERROR(INDEX([1]Hoja1!$A$2:$A$82,MATCH(J33,[1]Hoja1!$H$2:$H$82,0)),"")</f>
        <v>5.2</v>
      </c>
      <c r="D33" s="270" t="str">
        <f>IFERROR(VLOOKUP(C33,[1]Hoja1!$A$2:$H$82,4,0),"")</f>
        <v>Ambiente de Control</v>
      </c>
      <c r="E33" s="271" t="str">
        <f>+IFERROR(VLOOKUP(C33,[1]Hoja1!$A$1:$J$82,10,0),"")</f>
        <v>La entidad establece líneas de reporte dentro de la entidad para evaluar el funcionamiento del Sistema de Control Interno.</v>
      </c>
      <c r="F33" s="271" t="str">
        <f>+IFERROR(VLOOKUP(C33,[1]Hoja1!$A$1:$I$82,3,0),"")</f>
        <v xml:space="preserve"> La Alta Dirección analiza la información asociada con la generación de reportes financieros</v>
      </c>
      <c r="G33" s="269">
        <f>+IFERROR(VLOOKUP(C33,[1]Hoja1!$A$1:$K$82,11,0),"")</f>
        <v>3</v>
      </c>
      <c r="H33" s="272">
        <f>+IFERROR(VLOOKUP(C33,[1]Hoja1!$A$1:$L$82,12,0),"")</f>
        <v>3</v>
      </c>
      <c r="I33" s="265" t="str">
        <f t="shared" si="1"/>
        <v>Se encuentra presente y funciona correctamente, por lo tanto se requiere acciones o actividades  dirigidas a su mantenimiento dentro del marco de las lineas de defensa.</v>
      </c>
      <c r="J33" s="266">
        <v>19</v>
      </c>
      <c r="K33" s="267">
        <f>+VLOOKUP(C33,Hoja1!$A$1:$M$82,13,0)</f>
        <v>1</v>
      </c>
      <c r="L33" s="772"/>
      <c r="M33" s="84"/>
      <c r="N33" s="86"/>
      <c r="O33" s="86"/>
      <c r="P33" s="86"/>
      <c r="Q33" s="86"/>
      <c r="R33" s="86"/>
      <c r="S33" s="86"/>
      <c r="T33" s="62"/>
      <c r="U33" s="62"/>
      <c r="V33" s="62"/>
      <c r="W33" s="62"/>
      <c r="X33" s="62"/>
      <c r="Y33" s="62"/>
      <c r="Z33" s="62"/>
    </row>
    <row r="34" spans="1:26" ht="176.25" customHeight="1" x14ac:dyDescent="0.2">
      <c r="A34" s="62"/>
      <c r="B34" s="268">
        <f t="shared" si="0"/>
        <v>20</v>
      </c>
      <c r="C34" s="269" t="str">
        <f t="array" ref="C34">+IFERROR(INDEX([1]Hoja1!$A$2:$A$82,MATCH(J34,[1]Hoja1!$H$2:$H$82,0)),"")</f>
        <v>5.3</v>
      </c>
      <c r="D34" s="270" t="str">
        <f>IFERROR(VLOOKUP(C34,[1]Hoja1!$A$2:$H$82,4,0),"")</f>
        <v>Ambiente de Control</v>
      </c>
      <c r="E34" s="271" t="str">
        <f>+IFERROR(VLOOKUP(C34,[1]Hoja1!$A$1:$J$82,10,0),"")</f>
        <v>La entidad establece líneas de reporte dentro de la entidad para evaluar el funcionamiento del Sistema de Control Interno.</v>
      </c>
      <c r="F34" s="271" t="str">
        <f>+IFERROR(VLOOKUP(C34,[1]Hoja1!$A$1:$I$82,3,0),"")</f>
        <v xml:space="preserve"> Teniendo en cuenta la información suministrada por la 2a y 3a Línea de Defensa se toman decisiones a tiempo para garantizar el cumplimiento de las metas y objetivos</v>
      </c>
      <c r="G34" s="269">
        <f>+IFERROR(VLOOKUP(C34,[1]Hoja1!$A$1:$K$82,11,0),"")</f>
        <v>3</v>
      </c>
      <c r="H34" s="272">
        <f>+IFERROR(VLOOKUP(C34,[1]Hoja1!$A$1:$L$82,12,0),"")</f>
        <v>3</v>
      </c>
      <c r="I34" s="265" t="str">
        <f t="shared" si="1"/>
        <v>Se encuentra presente y funciona correctamente, por lo tanto se requiere acciones o actividades  dirigidas a su mantenimiento dentro del marco de las lineas de defensa.</v>
      </c>
      <c r="J34" s="266">
        <v>20</v>
      </c>
      <c r="K34" s="267">
        <f>+VLOOKUP(C34,Hoja1!$A$1:$M$82,13,0)</f>
        <v>1</v>
      </c>
      <c r="L34" s="772"/>
      <c r="M34" s="84"/>
      <c r="N34" s="86"/>
      <c r="O34" s="86"/>
      <c r="P34" s="86"/>
      <c r="Q34" s="86"/>
      <c r="R34" s="86"/>
      <c r="S34" s="86"/>
      <c r="T34" s="62"/>
      <c r="U34" s="62"/>
      <c r="V34" s="62"/>
      <c r="W34" s="62"/>
      <c r="X34" s="62"/>
      <c r="Y34" s="62"/>
      <c r="Z34" s="62"/>
    </row>
    <row r="35" spans="1:26" ht="192.75" customHeight="1" x14ac:dyDescent="0.2">
      <c r="A35" s="62"/>
      <c r="B35" s="268">
        <f t="shared" si="0"/>
        <v>21</v>
      </c>
      <c r="C35" s="269" t="str">
        <f t="array" ref="C35">+IFERROR(INDEX([1]Hoja1!$A$2:$A$82,MATCH(J35,[1]Hoja1!$H$2:$H$82,0)),"")</f>
        <v>5.4</v>
      </c>
      <c r="D35" s="270" t="str">
        <f>IFERROR(VLOOKUP(C35,[1]Hoja1!$A$2:$H$82,4,0),"")</f>
        <v>Ambiente de Control</v>
      </c>
      <c r="E35" s="271" t="str">
        <f>+IFERROR(VLOOKUP(C35,[1]Hoja1!$A$1:$J$82,10,0),"")</f>
        <v>La entidad establece líneas de reporte dentro de la entidad para evaluar el funcionamiento del Sistema de Control Interno.</v>
      </c>
      <c r="F35" s="271" t="str">
        <f>+IFERROR(VLOOKUP(C35,[1]Hoja1!$A$1:$I$82,3,0),"")</f>
        <v xml:space="preserve"> Se evalúa la estructura de control a partir de los cambios en procesos, procedimientos u otras herramientas, a fin de garantizar su adecuada formulación y afectación frente a la gestión del riesgo</v>
      </c>
      <c r="G35" s="269">
        <f>+IFERROR(VLOOKUP(C35,[1]Hoja1!$A$1:$K$82,11,0),"")</f>
        <v>3</v>
      </c>
      <c r="H35" s="272">
        <f>+IFERROR(VLOOKUP(C35,[1]Hoja1!$A$1:$L$82,12,0),"")</f>
        <v>3</v>
      </c>
      <c r="I35" s="265" t="str">
        <f t="shared" si="1"/>
        <v>Se encuentra presente y funciona correctamente, por lo tanto se requiere acciones o actividades  dirigidas a su mantenimiento dentro del marco de las lineas de defensa.</v>
      </c>
      <c r="J35" s="266">
        <v>21</v>
      </c>
      <c r="K35" s="267">
        <f>+VLOOKUP(C35,Hoja1!$A$1:$M$82,13,0)</f>
        <v>1</v>
      </c>
      <c r="L35" s="772"/>
      <c r="M35" s="84"/>
      <c r="N35" s="86"/>
      <c r="O35" s="86"/>
      <c r="P35" s="86"/>
      <c r="Q35" s="86"/>
      <c r="R35" s="86"/>
      <c r="S35" s="86"/>
      <c r="T35" s="62"/>
      <c r="U35" s="62"/>
      <c r="V35" s="62"/>
      <c r="W35" s="62"/>
      <c r="X35" s="62"/>
      <c r="Y35" s="62"/>
      <c r="Z35" s="62"/>
    </row>
    <row r="36" spans="1:26" ht="135.75" customHeight="1" x14ac:dyDescent="0.2">
      <c r="A36" s="62"/>
      <c r="B36" s="273">
        <f t="shared" si="0"/>
        <v>22</v>
      </c>
      <c r="C36" s="269" t="str">
        <f t="array" ref="C36">+IFERROR(INDEX([1]Hoja1!$A$2:$A$82,MATCH(J36,[1]Hoja1!$H$2:$H$82,0)),"")</f>
        <v>5.5</v>
      </c>
      <c r="D36" s="270" t="str">
        <f>IFERROR(VLOOKUP(C36,[1]Hoja1!$A$2:$H$82,4,0),"")</f>
        <v>Ambiente de Control</v>
      </c>
      <c r="E36" s="271" t="str">
        <f>+IFERROR(VLOOKUP(C36,[1]Hoja1!$A$1:$J$82,10,0),"")</f>
        <v>La entidad establece líneas de reporte dentro de la entidad para evaluar el funcionamiento del Sistema de Control Interno.</v>
      </c>
      <c r="F36" s="271" t="str">
        <f>+IFERROR(VLOOKUP(C36,[1]Hoja1!$A$1:$I$82,3,0),"")</f>
        <v xml:space="preserve"> La entidad aprueba y hace seguimiento al Plan Anual de Auditoría presentado y ejecutado por parte de la Oficina de Control Interno</v>
      </c>
      <c r="G36" s="269">
        <f>+IFERROR(VLOOKUP(C36,[1]Hoja1!$A$1:$K$82,11,0),"")</f>
        <v>3</v>
      </c>
      <c r="H36" s="272">
        <f>+IFERROR(VLOOKUP(C36,[1]Hoja1!$A$1:$L$82,12,0),"")</f>
        <v>3</v>
      </c>
      <c r="I36" s="265" t="str">
        <f t="shared" si="1"/>
        <v>Se encuentra presente y funciona correctamente, por lo tanto se requiere acciones o actividades  dirigidas a su mantenimiento dentro del marco de las lineas de defensa.</v>
      </c>
      <c r="J36" s="266">
        <v>22</v>
      </c>
      <c r="K36" s="274">
        <f>+VLOOKUP(C36,[1]Hoja1!$A$1:$M$82,13,0)</f>
        <v>1</v>
      </c>
      <c r="L36" s="772"/>
      <c r="M36" s="84"/>
      <c r="N36" s="86"/>
      <c r="O36" s="86"/>
      <c r="P36" s="86"/>
      <c r="Q36" s="86"/>
      <c r="R36" s="86"/>
      <c r="S36" s="86"/>
      <c r="T36" s="62"/>
      <c r="U36" s="62"/>
      <c r="V36" s="62"/>
      <c r="W36" s="62"/>
      <c r="X36" s="62"/>
      <c r="Y36" s="62"/>
      <c r="Z36" s="62"/>
    </row>
    <row r="37" spans="1:26" ht="180.75" customHeight="1" x14ac:dyDescent="0.2">
      <c r="A37" s="62"/>
      <c r="B37" s="268">
        <f t="shared" si="0"/>
        <v>23</v>
      </c>
      <c r="C37" s="269" t="str">
        <f t="array" ref="C37">+IFERROR(INDEX([1]Hoja1!$A$2:$A$82,MATCH(J37,[1]Hoja1!$H$2:$H$82,0)),"")</f>
        <v>5.6</v>
      </c>
      <c r="D37" s="270" t="str">
        <f>IFERROR(VLOOKUP(C37,[1]Hoja1!$A$2:$H$82,4,0),"")</f>
        <v>Ambiente de Control</v>
      </c>
      <c r="E37" s="271" t="str">
        <f>+IFERROR(VLOOKUP(C37,[1]Hoja1!$A$1:$J$82,10,0),"")</f>
        <v>La entidad establece líneas de reporte dentro de la entidad para evaluar el funcionamiento del Sistema de Control Interno.</v>
      </c>
      <c r="F37" s="271" t="str">
        <f>+IFERROR(VLOOKUP(C37,[1]Hoja1!$A$1:$I$82,3,0),"")</f>
        <v xml:space="preserve"> La entidad analiza los informes presentados por la Oficina de Control Interno y evalúa su impacto en relación con la mejora institucional</v>
      </c>
      <c r="G37" s="269">
        <f>+IFERROR(VLOOKUP(C37,[1]Hoja1!$A$1:$K$82,11,0),"")</f>
        <v>3</v>
      </c>
      <c r="H37" s="272">
        <f>+IFERROR(VLOOKUP(C37,[1]Hoja1!$A$1:$L$82,12,0),"")</f>
        <v>3</v>
      </c>
      <c r="I37" s="265" t="str">
        <f t="shared" si="1"/>
        <v>Se encuentra presente y funciona correctamente, por lo tanto se requiere acciones o actividades  dirigidas a su mantenimiento dentro del marco de las lineas de defensa.</v>
      </c>
      <c r="J37" s="266">
        <v>23</v>
      </c>
      <c r="K37" s="267">
        <f>+VLOOKUP(C37,Hoja1!$A$1:$M$82,13,0)</f>
        <v>1</v>
      </c>
      <c r="L37" s="772"/>
      <c r="M37" s="84"/>
      <c r="N37" s="86"/>
      <c r="O37" s="86"/>
      <c r="P37" s="86"/>
      <c r="Q37" s="86"/>
      <c r="R37" s="86"/>
      <c r="S37" s="86"/>
      <c r="T37" s="62"/>
      <c r="U37" s="62"/>
      <c r="V37" s="62"/>
      <c r="W37" s="62"/>
      <c r="X37" s="62"/>
      <c r="Y37" s="62"/>
      <c r="Z37" s="62"/>
    </row>
    <row r="38" spans="1:26" ht="227.25" customHeight="1" x14ac:dyDescent="0.2">
      <c r="A38" s="62"/>
      <c r="B38" s="273">
        <f t="shared" si="0"/>
        <v>24</v>
      </c>
      <c r="C38" s="269" t="str">
        <f t="array" ref="C38">+IFERROR(INDEX([1]Hoja1!$A$2:$A$82,MATCH(J38,[1]Hoja1!$H$2:$H$82,0)),"")</f>
        <v>4.7</v>
      </c>
      <c r="D38" s="270" t="str">
        <f>IFERROR(VLOOKUP(C38,[1]Hoja1!$A$2:$H$82,4,0),"")</f>
        <v>Ambiente de Control</v>
      </c>
      <c r="E38" s="271"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71" t="str">
        <f>+IFERROR(VLOOKUP(C38,[1]Hoja1!$A$1:$I$82,3,0),"")</f>
        <v xml:space="preserve"> Evaluación frente a los productos y servicios en los cuales participan los contratistas de apoyo</v>
      </c>
      <c r="G38" s="269">
        <f>+IFERROR(VLOOKUP(C38,[1]Hoja1!$A$1:$K$82,11,0),"")</f>
        <v>3</v>
      </c>
      <c r="H38" s="272">
        <f>+IFERROR(VLOOKUP(C38,[1]Hoja1!$A$1:$L$82,12,0),"")</f>
        <v>3</v>
      </c>
      <c r="I38" s="265" t="str">
        <f t="shared" si="1"/>
        <v>Se encuentra presente y funciona correctamente, por lo tanto se requiere acciones o actividades  dirigidas a su mantenimiento dentro del marco de las lineas de defensa.</v>
      </c>
      <c r="J38" s="266">
        <v>24</v>
      </c>
      <c r="K38" s="267">
        <f>+VLOOKUP(C38,Hoja1!$A$1:$M$82,13,0)</f>
        <v>1</v>
      </c>
      <c r="L38" s="773"/>
      <c r="M38" s="84"/>
      <c r="N38" s="86"/>
      <c r="O38" s="86"/>
      <c r="P38" s="86"/>
      <c r="Q38" s="86"/>
      <c r="R38" s="86"/>
      <c r="S38" s="86"/>
      <c r="T38" s="62"/>
      <c r="U38" s="62"/>
      <c r="V38" s="62"/>
      <c r="W38" s="62"/>
      <c r="X38" s="62"/>
      <c r="Y38" s="62"/>
      <c r="Z38" s="62"/>
    </row>
    <row r="39" spans="1:26" ht="204.75" customHeight="1" x14ac:dyDescent="0.2">
      <c r="A39" s="62"/>
      <c r="B39" s="268">
        <f t="shared" si="0"/>
        <v>25</v>
      </c>
      <c r="C39" s="269" t="str">
        <f t="array" ref="C39">+IFERROR(INDEX([1]Hoja1!$A$2:$A$82,MATCH(J39,[1]Hoja1!$H$2:$H$82,0)),"")</f>
        <v>6.1</v>
      </c>
      <c r="D39" s="270" t="str">
        <f>IFERROR(VLOOKUP(C39,[1]Hoja1!$A$2:$H$82,4,0),"")</f>
        <v>Evaluación de riesgos</v>
      </c>
      <c r="E39" s="271" t="str">
        <f>+IFERROR(VLOOKUP(C39,[1]Hoja1!$A$1:$J$82,10,0),"")</f>
        <v xml:space="preserve">Definición de objetivos con suficiente claridad para identificar y evaluar los riesgos relacionados: i)Estratégicos; ii)Operativos; iii)Legales y Presupuestales; iv)De Información Financiera y no Financiera.
</v>
      </c>
      <c r="F39" s="271" t="str">
        <f>+IFERROR(VLOOKUP(C39,[1]Hoja1!$A$1:$I$82,3,0),"")</f>
        <v xml:space="preserve">  La Entidad cuenta con mecanismos para vincular o relacionar el plan estratégico con los objetivos estratégicos y estos a su vez con los objetivos operativos</v>
      </c>
      <c r="G39" s="269">
        <f>+IFERROR(VLOOKUP(C39,[1]Hoja1!$A$1:$K$82,11,0),"")</f>
        <v>3</v>
      </c>
      <c r="H39" s="272">
        <f>+IFERROR(VLOOKUP(C39,[1]Hoja1!$A$1:$L$82,12,0),"")</f>
        <v>3</v>
      </c>
      <c r="I39" s="265" t="str">
        <f t="shared" si="1"/>
        <v>Se encuentra presente y funciona correctamente, por lo tanto se requiere acciones o actividades  dirigidas a su mantenimiento dentro del marco de las lineas de defensa.</v>
      </c>
      <c r="J39" s="266">
        <v>25</v>
      </c>
      <c r="K39" s="267">
        <f>+VLOOKUP(C39,Hoja1!$A$1:$M$82,13,0)</f>
        <v>1</v>
      </c>
      <c r="L39" s="774">
        <f>+AVERAGE(K39:K55)</f>
        <v>1</v>
      </c>
      <c r="M39" s="84"/>
      <c r="N39" s="86"/>
      <c r="O39" s="86"/>
      <c r="P39" s="86"/>
      <c r="Q39" s="86"/>
      <c r="R39" s="86"/>
      <c r="S39" s="86"/>
      <c r="T39" s="62"/>
      <c r="U39" s="62"/>
      <c r="V39" s="62"/>
      <c r="W39" s="62"/>
      <c r="X39" s="62"/>
      <c r="Y39" s="62"/>
      <c r="Z39" s="62"/>
    </row>
    <row r="40" spans="1:26" ht="216" customHeight="1" x14ac:dyDescent="0.2">
      <c r="A40" s="62"/>
      <c r="B40" s="268">
        <f t="shared" si="0"/>
        <v>26</v>
      </c>
      <c r="C40" s="269" t="str">
        <f t="array" ref="C40">+IFERROR(INDEX([1]Hoja1!$A$2:$A$82,MATCH(J40,[1]Hoja1!$H$2:$H$82,0)),"")</f>
        <v>6.2</v>
      </c>
      <c r="D40" s="270" t="str">
        <f>IFERROR(VLOOKUP(C40,[1]Hoja1!$A$2:$H$82,4,0),"")</f>
        <v>Evaluación de riesgos</v>
      </c>
      <c r="E40" s="271" t="str">
        <f>+IFERROR(VLOOKUP(C40,[1]Hoja1!$A$1:$J$82,10,0),"")</f>
        <v xml:space="preserve">Definición de objetivos con suficiente claridad para identificar y evaluar los riesgos relacionados: i)Estratégicos; ii)Operativos; iii)Legales y Presupuestales; iv)De Información Financiera y no Financiera.
</v>
      </c>
      <c r="F40" s="271" t="str">
        <f>+IFERROR(VLOOKUP(C40,[1]Hoja1!$A$1:$I$82,3,0),"")</f>
        <v xml:space="preserve"> Los objetivos de los procesos, programas o proyectos (según aplique) que están definidos, son específicos, medibles, alcanzables, relevantes, delimitados en el tiempo</v>
      </c>
      <c r="G40" s="269">
        <f>+IFERROR(VLOOKUP(C40,[1]Hoja1!$A$1:$K$82,11,0),"")</f>
        <v>3</v>
      </c>
      <c r="H40" s="272">
        <f>+IFERROR(VLOOKUP(C40,[1]Hoja1!$A$1:$L$82,12,0),"")</f>
        <v>3</v>
      </c>
      <c r="I40" s="265" t="str">
        <f t="shared" si="1"/>
        <v>Se encuentra presente y funciona correctamente, por lo tanto se requiere acciones o actividades  dirigidas a su mantenimiento dentro del marco de las lineas de defensa.</v>
      </c>
      <c r="J40" s="266">
        <v>26</v>
      </c>
      <c r="K40" s="267">
        <f>+VLOOKUP(C40,Hoja1!$A$1:$M$82,13,0)</f>
        <v>1</v>
      </c>
      <c r="L40" s="775"/>
      <c r="M40" s="84"/>
      <c r="N40" s="86"/>
      <c r="O40" s="86"/>
      <c r="P40" s="86"/>
      <c r="Q40" s="86"/>
      <c r="R40" s="86"/>
      <c r="S40" s="86"/>
      <c r="T40" s="62"/>
      <c r="U40" s="62"/>
      <c r="V40" s="62"/>
      <c r="W40" s="62"/>
      <c r="X40" s="62"/>
      <c r="Y40" s="62"/>
      <c r="Z40" s="62"/>
    </row>
    <row r="41" spans="1:26" ht="198.75" customHeight="1" x14ac:dyDescent="0.2">
      <c r="A41" s="62"/>
      <c r="B41" s="268">
        <f t="shared" si="0"/>
        <v>27</v>
      </c>
      <c r="C41" s="269" t="str">
        <f t="array" ref="C41">+IFERROR(INDEX([1]Hoja1!$A$2:$A$82,MATCH(J41,[1]Hoja1!$H$2:$H$82,0)),"")</f>
        <v>6.3</v>
      </c>
      <c r="D41" s="270" t="str">
        <f>IFERROR(VLOOKUP(C41,[1]Hoja1!$A$2:$H$82,4,0),"")</f>
        <v>Evaluación de riesgos</v>
      </c>
      <c r="E41" s="271" t="str">
        <f>+IFERROR(VLOOKUP(C41,[1]Hoja1!$A$1:$J$82,10,0),"")</f>
        <v xml:space="preserve">Definición de objetivos con suficiente claridad para identificar y evaluar los riesgos relacionados: i)Estratégicos; ii)Operativos; iii)Legales y Presupuestales; iv)De Información Financiera y no Financiera.
</v>
      </c>
      <c r="F41" s="271" t="str">
        <f>+IFERROR(VLOOKUP(C41,[1]Hoja1!$A$1:$I$82,3,0),"")</f>
        <v xml:space="preserve"> La Alta Dirección evalúa periódicamente los objetivos establecidos para asegurar que estos continúan siendo consistentes y apropiados para la Entidad</v>
      </c>
      <c r="G41" s="269">
        <f>+IFERROR(VLOOKUP(C41,[1]Hoja1!$A$1:$K$82,11,0),"")</f>
        <v>3</v>
      </c>
      <c r="H41" s="272">
        <f>+IFERROR(VLOOKUP(C41,[1]Hoja1!$A$1:$L$82,12,0),"")</f>
        <v>3</v>
      </c>
      <c r="I41" s="265" t="str">
        <f t="shared" si="1"/>
        <v>Se encuentra presente y funciona correctamente, por lo tanto se requiere acciones o actividades  dirigidas a su mantenimiento dentro del marco de las lineas de defensa.</v>
      </c>
      <c r="J41" s="266">
        <v>27</v>
      </c>
      <c r="K41" s="267">
        <f>+VLOOKUP(C41,Hoja1!$A$1:$M$82,13,0)</f>
        <v>1</v>
      </c>
      <c r="L41" s="775"/>
      <c r="M41" s="84"/>
      <c r="N41" s="86"/>
      <c r="O41" s="86"/>
      <c r="P41" s="86"/>
      <c r="Q41" s="86"/>
      <c r="R41" s="86"/>
      <c r="S41" s="86"/>
      <c r="T41" s="62"/>
      <c r="U41" s="62"/>
      <c r="V41" s="62"/>
      <c r="W41" s="62"/>
      <c r="X41" s="62"/>
      <c r="Y41" s="62"/>
      <c r="Z41" s="62"/>
    </row>
    <row r="42" spans="1:26" ht="235.5" customHeight="1" x14ac:dyDescent="0.2">
      <c r="A42" s="62"/>
      <c r="B42" s="273">
        <f t="shared" si="0"/>
        <v>28</v>
      </c>
      <c r="C42" s="269" t="str">
        <f t="array" ref="C42">+IFERROR(INDEX([1]Hoja1!$A$2:$A$82,MATCH(J42,[1]Hoja1!$H$2:$H$82,0)),"")</f>
        <v>7.1</v>
      </c>
      <c r="D42" s="270" t="str">
        <f>IFERROR(VLOOKUP(C42,[1]Hoja1!$A$2:$H$82,4,0),"")</f>
        <v>Evaluación de riesgos</v>
      </c>
      <c r="E42" s="271" t="str">
        <f>+IFERROR(VLOOKUP(C42,[1]Hoja1!$A$1:$J$82,10,0),"")</f>
        <v xml:space="preserve">Identificación y análisis de riesgos (Analiza factores internos y externos; Implica a los niveles apropiados de la dirección; Determina cómo responder a los riesgos; Determina la importancia de los riesgos). </v>
      </c>
      <c r="F42" s="271"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69">
        <f>+IFERROR(VLOOKUP(C42,[1]Hoja1!$A$1:$K$82,11,0),"")</f>
        <v>3</v>
      </c>
      <c r="H42" s="272">
        <f>+IFERROR(VLOOKUP(C42,[1]Hoja1!$A$1:$L$82,12,0),"")</f>
        <v>3</v>
      </c>
      <c r="I42" s="265" t="str">
        <f t="shared" si="1"/>
        <v>Se encuentra presente y funciona correctamente, por lo tanto se requiere acciones o actividades  dirigidas a su mantenimiento dentro del marco de las lineas de defensa.</v>
      </c>
      <c r="J42" s="266">
        <v>28</v>
      </c>
      <c r="K42" s="267">
        <f>+VLOOKUP(C42,Hoja1!$A$1:$M$82,13,0)</f>
        <v>1</v>
      </c>
      <c r="L42" s="775"/>
      <c r="M42" s="84"/>
      <c r="N42" s="86"/>
      <c r="O42" s="86"/>
      <c r="P42" s="86"/>
      <c r="Q42" s="86"/>
      <c r="R42" s="86"/>
      <c r="S42" s="86"/>
      <c r="T42" s="62"/>
      <c r="U42" s="62"/>
      <c r="V42" s="62"/>
      <c r="W42" s="62"/>
      <c r="X42" s="62"/>
      <c r="Y42" s="62"/>
      <c r="Z42" s="62"/>
    </row>
    <row r="43" spans="1:26" ht="218.25" customHeight="1" x14ac:dyDescent="0.2">
      <c r="A43" s="62"/>
      <c r="B43" s="268">
        <f t="shared" si="0"/>
        <v>29</v>
      </c>
      <c r="C43" s="269" t="str">
        <f t="array" ref="C43">+IFERROR(INDEX([1]Hoja1!$A$2:$A$82,MATCH(J43,[1]Hoja1!$H$2:$H$82,0)),"")</f>
        <v>7.2</v>
      </c>
      <c r="D43" s="270" t="str">
        <f>IFERROR(VLOOKUP(C43,[1]Hoja1!$A$2:$H$82,4,0),"")</f>
        <v>Evaluación de riesgos</v>
      </c>
      <c r="E43" s="271" t="str">
        <f>+IFERROR(VLOOKUP(C43,[1]Hoja1!$A$1:$J$82,10,0),"")</f>
        <v xml:space="preserve">Identificación y análisis de riesgos (Analiza factores internos y externos; Implica a los niveles apropiados de la dirección; Determina cómo responder a los riesgos; Determina la importancia de los riesgos). </v>
      </c>
      <c r="F43" s="271" t="str">
        <f>+IFERROR(VLOOKUP(C43,[1]Hoja1!$A$1:$I$82,3,0),"")</f>
        <v xml:space="preserve"> La Oficina de Planeación, Gerencia de Riesgos (donde existan), como Segunda Línea de Defensa, consolida información clave frente a la gestión del riesgo</v>
      </c>
      <c r="G43" s="269">
        <f>+IFERROR(VLOOKUP(C43,[1]Hoja1!$A$1:$K$82,11,0),"")</f>
        <v>3</v>
      </c>
      <c r="H43" s="272">
        <f>+IFERROR(VLOOKUP(C43,[1]Hoja1!$A$1:$L$82,12,0),"")</f>
        <v>3</v>
      </c>
      <c r="I43" s="265" t="str">
        <f t="shared" si="1"/>
        <v>Se encuentra presente y funciona correctamente, por lo tanto se requiere acciones o actividades  dirigidas a su mantenimiento dentro del marco de las lineas de defensa.</v>
      </c>
      <c r="J43" s="266">
        <v>29</v>
      </c>
      <c r="K43" s="267">
        <f>+VLOOKUP(C43,Hoja1!$A$1:$M$82,13,0)</f>
        <v>1</v>
      </c>
      <c r="L43" s="775"/>
      <c r="M43" s="84"/>
      <c r="N43" s="86"/>
      <c r="O43" s="86"/>
      <c r="P43" s="86"/>
      <c r="Q43" s="86"/>
      <c r="R43" s="86"/>
      <c r="S43" s="86"/>
      <c r="T43" s="62"/>
      <c r="U43" s="62"/>
      <c r="V43" s="62"/>
      <c r="W43" s="62"/>
      <c r="X43" s="62"/>
      <c r="Y43" s="62"/>
      <c r="Z43" s="62"/>
    </row>
    <row r="44" spans="1:26" ht="222.75" customHeight="1" x14ac:dyDescent="0.2">
      <c r="A44" s="62"/>
      <c r="B44" s="273">
        <f t="shared" si="0"/>
        <v>30</v>
      </c>
      <c r="C44" s="269" t="str">
        <f t="array" ref="C44">+IFERROR(INDEX([1]Hoja1!$A$2:$A$82,MATCH(J44,[1]Hoja1!$H$2:$H$82,0)),"")</f>
        <v>7.3</v>
      </c>
      <c r="D44" s="270" t="str">
        <f>IFERROR(VLOOKUP(C44,[1]Hoja1!$A$2:$H$82,4,0),"")</f>
        <v>Evaluación de riesgos</v>
      </c>
      <c r="E44" s="271" t="str">
        <f>+IFERROR(VLOOKUP(C44,[1]Hoja1!$A$1:$J$82,10,0),"")</f>
        <v xml:space="preserve">Identificación y análisis de riesgos (Analiza factores internos y externos; Implica a los niveles apropiados de la dirección; Determina cómo responder a los riesgos; Determina la importancia de los riesgos). </v>
      </c>
      <c r="F44" s="271" t="str">
        <f>+IFERROR(VLOOKUP(C44,[1]Hoja1!$A$1:$I$82,3,0),"")</f>
        <v xml:space="preserve"> A partir de la información consolidada y reportada por la Tercera Línea de Defensa (7.2), la Alta Dirección analiza sus resultados y en especial considera si se han presentado materializaciones de riesgo</v>
      </c>
      <c r="G44" s="269">
        <f>+IFERROR(VLOOKUP(C44,[1]Hoja1!$A$1:$K$82,11,0),"")</f>
        <v>3</v>
      </c>
      <c r="H44" s="272">
        <f>+IFERROR(VLOOKUP(C44,[1]Hoja1!$A$1:$L$82,12,0),"")</f>
        <v>3</v>
      </c>
      <c r="I44" s="265" t="str">
        <f t="shared" si="1"/>
        <v>Se encuentra presente y funciona correctamente, por lo tanto se requiere acciones o actividades  dirigidas a su mantenimiento dentro del marco de las lineas de defensa.</v>
      </c>
      <c r="J44" s="266">
        <v>30</v>
      </c>
      <c r="K44" s="267">
        <f>+VLOOKUP(C44,Hoja1!$A$1:$M$82,13,0)</f>
        <v>1</v>
      </c>
      <c r="L44" s="775"/>
      <c r="M44" s="84"/>
      <c r="N44" s="86"/>
      <c r="O44" s="86"/>
      <c r="P44" s="86"/>
      <c r="Q44" s="86"/>
      <c r="R44" s="86"/>
      <c r="S44" s="86"/>
      <c r="T44" s="62"/>
      <c r="U44" s="62"/>
      <c r="V44" s="62"/>
      <c r="W44" s="62"/>
      <c r="X44" s="62"/>
      <c r="Y44" s="62"/>
      <c r="Z44" s="62"/>
    </row>
    <row r="45" spans="1:26" ht="243" customHeight="1" x14ac:dyDescent="0.2">
      <c r="A45" s="62"/>
      <c r="B45" s="268">
        <f t="shared" si="0"/>
        <v>31</v>
      </c>
      <c r="C45" s="269" t="str">
        <f t="array" ref="C45">+IFERROR(INDEX([1]Hoja1!$A$2:$A$82,MATCH(J45,[1]Hoja1!$H$2:$H$82,0)),"")</f>
        <v>7.4</v>
      </c>
      <c r="D45" s="270" t="str">
        <f>IFERROR(VLOOKUP(C45,[1]Hoja1!$A$2:$H$82,4,0),"")</f>
        <v>Evaluación de riesgos</v>
      </c>
      <c r="E45" s="271" t="str">
        <f>+IFERROR(VLOOKUP(C45,[1]Hoja1!$A$1:$J$82,10,0),"")</f>
        <v xml:space="preserve">Identificación y análisis de riesgos (Analiza factores internos y externos; Implica a los niveles apropiados de la dirección; Determina cómo responder a los riesgos; Determina la importancia de los riesgos). </v>
      </c>
      <c r="F45" s="271" t="str">
        <f>+IFERROR(VLOOKUP(C45,[1]Hoja1!$A$1:$I$82,3,0),"")</f>
        <v xml:space="preserve"> Cuando se detectan materializaciones de riesgo, se definen los cursos de acción en relación con la revisión y actualización del mapa de riesgos correspondiente</v>
      </c>
      <c r="G45" s="269">
        <f>+IFERROR(VLOOKUP(C45,[1]Hoja1!$A$1:$K$82,11,0),"")</f>
        <v>3</v>
      </c>
      <c r="H45" s="272">
        <f>+IFERROR(VLOOKUP(C45,[1]Hoja1!$A$1:$L$82,12,0),"")</f>
        <v>3</v>
      </c>
      <c r="I45" s="265" t="str">
        <f t="shared" si="1"/>
        <v>Se encuentra presente y funciona correctamente, por lo tanto se requiere acciones o actividades  dirigidas a su mantenimiento dentro del marco de las lineas de defensa.</v>
      </c>
      <c r="J45" s="266">
        <v>31</v>
      </c>
      <c r="K45" s="267">
        <f>+VLOOKUP(C45,Hoja1!$A$1:$M$82,13,0)</f>
        <v>1</v>
      </c>
      <c r="L45" s="775"/>
      <c r="M45" s="84"/>
      <c r="N45" s="86"/>
      <c r="O45" s="86"/>
      <c r="P45" s="86"/>
      <c r="Q45" s="86"/>
      <c r="R45" s="86"/>
      <c r="S45" s="86"/>
      <c r="T45" s="62"/>
      <c r="U45" s="62"/>
      <c r="V45" s="62"/>
      <c r="W45" s="62"/>
      <c r="X45" s="62"/>
      <c r="Y45" s="62"/>
      <c r="Z45" s="62"/>
    </row>
    <row r="46" spans="1:26" ht="218.25" customHeight="1" x14ac:dyDescent="0.2">
      <c r="A46" s="62"/>
      <c r="B46" s="268">
        <f t="shared" si="0"/>
        <v>32</v>
      </c>
      <c r="C46" s="269" t="str">
        <f t="array" ref="C46">+IFERROR(INDEX([1]Hoja1!$A$2:$A$82,MATCH(J46,[1]Hoja1!$H$2:$H$82,0)),"")</f>
        <v>7.5</v>
      </c>
      <c r="D46" s="270" t="str">
        <f>IFERROR(VLOOKUP(C46,[1]Hoja1!$A$2:$H$82,4,0),"")</f>
        <v>Evaluación de riesgos</v>
      </c>
      <c r="E46" s="271" t="str">
        <f>+IFERROR(VLOOKUP(C46,[1]Hoja1!$A$1:$J$82,10,0),"")</f>
        <v xml:space="preserve">Identificación y análisis de riesgos (Analiza factores internos y externos; Implica a los niveles apropiados de la dirección; Determina cómo responder a los riesgos; Determina la importancia de los riesgos). </v>
      </c>
      <c r="F46" s="271" t="str">
        <f>+IFERROR(VLOOKUP(C46,[1]Hoja1!$A$1:$I$82,3,0),"")</f>
        <v xml:space="preserve"> Se llevan a cabo seguimientos a las acciones definidas para resolver materializaciones de riesgo detectadas</v>
      </c>
      <c r="G46" s="269">
        <f>+IFERROR(VLOOKUP(C46,[1]Hoja1!$A$1:$K$82,11,0),"")</f>
        <v>3</v>
      </c>
      <c r="H46" s="272">
        <f>+IFERROR(VLOOKUP(C46,[1]Hoja1!$A$1:$L$82,12,0),"")</f>
        <v>3</v>
      </c>
      <c r="I46" s="265" t="str">
        <f t="shared" si="1"/>
        <v>Se encuentra presente y funciona correctamente, por lo tanto se requiere acciones o actividades  dirigidas a su mantenimiento dentro del marco de las lineas de defensa.</v>
      </c>
      <c r="J46" s="266">
        <v>32</v>
      </c>
      <c r="K46" s="267">
        <f>+VLOOKUP(C46,Hoja1!$A$1:$M$82,13,0)</f>
        <v>1</v>
      </c>
      <c r="L46" s="775"/>
      <c r="M46" s="84"/>
      <c r="N46" s="86"/>
      <c r="O46" s="86"/>
      <c r="P46" s="86"/>
      <c r="Q46" s="86"/>
      <c r="R46" s="86"/>
      <c r="S46" s="86"/>
      <c r="T46" s="62"/>
      <c r="U46" s="62"/>
      <c r="V46" s="62"/>
      <c r="W46" s="62"/>
      <c r="X46" s="62"/>
      <c r="Y46" s="62"/>
      <c r="Z46" s="62"/>
    </row>
    <row r="47" spans="1:26" ht="159" customHeight="1" x14ac:dyDescent="0.2">
      <c r="A47" s="62"/>
      <c r="B47" s="268">
        <f t="shared" si="0"/>
        <v>33</v>
      </c>
      <c r="C47" s="269" t="str">
        <f t="array" ref="C47">+IFERROR(INDEX([1]Hoja1!$A$2:$A$82,MATCH(J47,[1]Hoja1!$H$2:$H$82,0)),"")</f>
        <v>8.1</v>
      </c>
      <c r="D47" s="270" t="str">
        <f>IFERROR(VLOOKUP(C47,[1]Hoja1!$A$2:$H$82,4,0),"")</f>
        <v>Evaluación de riesgos</v>
      </c>
      <c r="E47" s="271" t="str">
        <f>+IFERROR(VLOOKUP(C47,[1]Hoja1!$A$1:$J$82,10,0),"")</f>
        <v xml:space="preserve">Evaluación del riesgo de fraude o corrupción. 
Cumplimiento artículo 73 de la Ley 1474 de 2011, relacionado con la prevención de los riesgos de corrupción.
</v>
      </c>
      <c r="F47" s="271" t="str">
        <f>+IFERROR(VLOOKUP(C47,[1]Hoja1!$A$1:$I$82,3,0),"")</f>
        <v xml:space="preserve"> La Alta Dirección acorde con el análisis del entorno interno y externo, define los procesos, programas o proyectos (según aplique), susceptibles de posibles actos de corrupción</v>
      </c>
      <c r="G47" s="269">
        <f>+IFERROR(VLOOKUP(C47,[1]Hoja1!$A$1:$K$82,11,0),"")</f>
        <v>3</v>
      </c>
      <c r="H47" s="272">
        <f>+IFERROR(VLOOKUP(C47,[1]Hoja1!$A$1:$L$82,12,0),"")</f>
        <v>3</v>
      </c>
      <c r="I47" s="265" t="str">
        <f t="shared" si="1"/>
        <v>Se encuentra presente y funciona correctamente, por lo tanto se requiere acciones o actividades  dirigidas a su mantenimiento dentro del marco de las lineas de defensa.</v>
      </c>
      <c r="J47" s="266">
        <v>33</v>
      </c>
      <c r="K47" s="267">
        <f>+VLOOKUP(C47,Hoja1!$A$1:$M$82,13,0)</f>
        <v>1</v>
      </c>
      <c r="L47" s="775"/>
      <c r="M47" s="84"/>
      <c r="N47" s="86"/>
      <c r="O47" s="86"/>
      <c r="P47" s="86"/>
      <c r="Q47" s="86"/>
      <c r="R47" s="86"/>
      <c r="S47" s="86"/>
      <c r="T47" s="62"/>
      <c r="U47" s="62"/>
      <c r="V47" s="62"/>
      <c r="W47" s="62"/>
      <c r="X47" s="62"/>
      <c r="Y47" s="62"/>
      <c r="Z47" s="62"/>
    </row>
    <row r="48" spans="1:26" ht="153.75" customHeight="1" x14ac:dyDescent="0.2">
      <c r="A48" s="62"/>
      <c r="B48" s="273">
        <f t="shared" si="0"/>
        <v>34</v>
      </c>
      <c r="C48" s="269" t="str">
        <f t="array" ref="C48">+IFERROR(INDEX([1]Hoja1!$A$2:$A$82,MATCH(J48,[1]Hoja1!$H$2:$H$82,0)),"")</f>
        <v>8.2</v>
      </c>
      <c r="D48" s="270" t="str">
        <f>IFERROR(VLOOKUP(C48,[1]Hoja1!$A$2:$H$82,4,0),"")</f>
        <v>Evaluación de riesgos</v>
      </c>
      <c r="E48" s="271" t="str">
        <f>+IFERROR(VLOOKUP(C48,[1]Hoja1!$A$1:$J$82,10,0),"")</f>
        <v xml:space="preserve">Evaluación del riesgo de fraude o corrupción. 
Cumplimiento artículo 73 de la Ley 1474 de 2011, relacionado con la prevención de los riesgos de corrupción.
</v>
      </c>
      <c r="F48" s="271" t="str">
        <f>+IFERROR(VLOOKUP(C48,[1]Hoja1!$A$1:$I$82,3,0),"")</f>
        <v xml:space="preserve"> La Alta Dirección monitorea los riesgos de corrupción con la periodicidad establecida en la Política de Administración del Riesgo</v>
      </c>
      <c r="G48" s="269">
        <f>+IFERROR(VLOOKUP(C48,[1]Hoja1!$A$1:$K$82,11,0),"")</f>
        <v>3</v>
      </c>
      <c r="H48" s="272">
        <f>+IFERROR(VLOOKUP(C48,[1]Hoja1!$A$1:$L$82,12,0),"")</f>
        <v>3</v>
      </c>
      <c r="I48" s="265" t="str">
        <f t="shared" si="1"/>
        <v>Se encuentra presente y funciona correctamente, por lo tanto se requiere acciones o actividades  dirigidas a su mantenimiento dentro del marco de las lineas de defensa.</v>
      </c>
      <c r="J48" s="266">
        <v>34</v>
      </c>
      <c r="K48" s="267">
        <f>+VLOOKUP(C48,Hoja1!$A$1:$M$82,13,0)</f>
        <v>1</v>
      </c>
      <c r="L48" s="775"/>
      <c r="M48" s="84"/>
      <c r="N48" s="86"/>
      <c r="O48" s="86"/>
      <c r="P48" s="86"/>
      <c r="Q48" s="86"/>
      <c r="R48" s="86"/>
      <c r="S48" s="86"/>
      <c r="T48" s="62"/>
      <c r="U48" s="62"/>
      <c r="V48" s="62"/>
      <c r="W48" s="62"/>
      <c r="X48" s="62"/>
      <c r="Y48" s="62"/>
      <c r="Z48" s="62"/>
    </row>
    <row r="49" spans="1:26" ht="198.75" customHeight="1" x14ac:dyDescent="0.2">
      <c r="A49" s="62"/>
      <c r="B49" s="268">
        <f t="shared" si="0"/>
        <v>35</v>
      </c>
      <c r="C49" s="269" t="str">
        <f t="array" ref="C49">+IFERROR(INDEX([1]Hoja1!$A$2:$A$82,MATCH(J49,[1]Hoja1!$H$2:$H$82,0)),"")</f>
        <v>8.3</v>
      </c>
      <c r="D49" s="270" t="str">
        <f>IFERROR(VLOOKUP(C49,[1]Hoja1!$A$2:$H$82,4,0),"")</f>
        <v>Evaluación de riesgos</v>
      </c>
      <c r="E49" s="271" t="str">
        <f>+IFERROR(VLOOKUP(C49,[1]Hoja1!$A$1:$J$82,10,0),"")</f>
        <v xml:space="preserve">Evaluación del riesgo de fraude o corrupción. 
Cumplimiento artículo 73 de la Ley 1474 de 2011, relacionado con la prevención de los riesgos de corrupción.
</v>
      </c>
      <c r="F49" s="271"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69">
        <f>+IFERROR(VLOOKUP(C49,[1]Hoja1!$A$1:$K$82,11,0),"")</f>
        <v>3</v>
      </c>
      <c r="H49" s="272">
        <f>+IFERROR(VLOOKUP(C49,[1]Hoja1!$A$1:$L$82,12,0),"")</f>
        <v>3</v>
      </c>
      <c r="I49" s="265" t="str">
        <f t="shared" si="1"/>
        <v>Se encuentra presente y funciona correctamente, por lo tanto se requiere acciones o actividades  dirigidas a su mantenimiento dentro del marco de las lineas de defensa.</v>
      </c>
      <c r="J49" s="266">
        <v>35</v>
      </c>
      <c r="K49" s="267">
        <f>+VLOOKUP(C49,Hoja1!$A$1:$M$82,13,0)</f>
        <v>1</v>
      </c>
      <c r="L49" s="775"/>
      <c r="M49" s="84"/>
      <c r="N49" s="86"/>
      <c r="O49" s="86"/>
      <c r="P49" s="86"/>
      <c r="Q49" s="86"/>
      <c r="R49" s="86"/>
      <c r="S49" s="86"/>
      <c r="T49" s="62"/>
      <c r="U49" s="62"/>
      <c r="V49" s="62"/>
      <c r="W49" s="62"/>
      <c r="X49" s="62"/>
      <c r="Y49" s="62"/>
      <c r="Z49" s="62"/>
    </row>
    <row r="50" spans="1:26" ht="165" customHeight="1" x14ac:dyDescent="0.2">
      <c r="A50" s="62"/>
      <c r="B50" s="273">
        <f t="shared" si="0"/>
        <v>36</v>
      </c>
      <c r="C50" s="269" t="str">
        <f t="array" ref="C50">+IFERROR(INDEX([1]Hoja1!$A$2:$A$82,MATCH(J50,[1]Hoja1!$H$2:$H$82,0)),"")</f>
        <v>8.4</v>
      </c>
      <c r="D50" s="270" t="str">
        <f>IFERROR(VLOOKUP(C50,[1]Hoja1!$A$2:$H$82,4,0),"")</f>
        <v>Evaluación de riesgos</v>
      </c>
      <c r="E50" s="271" t="str">
        <f>+IFERROR(VLOOKUP(C50,[1]Hoja1!$A$1:$J$82,10,0),"")</f>
        <v xml:space="preserve">Evaluación del riesgo de fraude o corrupción. 
Cumplimiento artículo 73 de la Ley 1474 de 2011, relacionado con la prevención de los riesgos de corrupción.
</v>
      </c>
      <c r="F50" s="271" t="str">
        <f>+IFERROR(VLOOKUP(C50,[1]Hoja1!$A$1:$I$82,3,0),"")</f>
        <v xml:space="preserve"> La Alta Dirección evalúa fallas en los controles (diseño y ejecución) para definir cursos de acción apropiados para su mejora</v>
      </c>
      <c r="G50" s="269">
        <f>+IFERROR(VLOOKUP(C50,[1]Hoja1!$A$1:$K$82,11,0),"")</f>
        <v>3</v>
      </c>
      <c r="H50" s="272">
        <f>+IFERROR(VLOOKUP(C50,[1]Hoja1!$A$1:$L$82,12,0),"")</f>
        <v>3</v>
      </c>
      <c r="I50" s="265" t="str">
        <f t="shared" si="1"/>
        <v>Se encuentra presente y funciona correctamente, por lo tanto se requiere acciones o actividades  dirigidas a su mantenimiento dentro del marco de las lineas de defensa.</v>
      </c>
      <c r="J50" s="266">
        <v>36</v>
      </c>
      <c r="K50" s="267">
        <f>+VLOOKUP(C50,Hoja1!$A$1:$M$82,13,0)</f>
        <v>1</v>
      </c>
      <c r="L50" s="775"/>
      <c r="M50" s="84"/>
      <c r="N50" s="86"/>
      <c r="O50" s="86"/>
      <c r="P50" s="86"/>
      <c r="Q50" s="86"/>
      <c r="R50" s="86"/>
      <c r="S50" s="86"/>
      <c r="T50" s="62"/>
      <c r="U50" s="62"/>
      <c r="V50" s="62"/>
      <c r="W50" s="62"/>
      <c r="X50" s="62"/>
      <c r="Y50" s="62"/>
      <c r="Z50" s="62"/>
    </row>
    <row r="51" spans="1:26" ht="215.25" customHeight="1" x14ac:dyDescent="0.2">
      <c r="A51" s="62"/>
      <c r="B51" s="268">
        <f t="shared" si="0"/>
        <v>37</v>
      </c>
      <c r="C51" s="269" t="str">
        <f t="array" ref="C51">+IFERROR(INDEX([1]Hoja1!$A$2:$A$82,MATCH(J51,[1]Hoja1!$H$2:$H$82,0)),"")</f>
        <v>9.1</v>
      </c>
      <c r="D51" s="270" t="str">
        <f>IFERROR(VLOOKUP(C51,[1]Hoja1!$A$2:$H$82,4,0),"")</f>
        <v>Evaluación de riesgos</v>
      </c>
      <c r="E51" s="271" t="str">
        <f>+IFERROR(VLOOKUP(C51,[1]Hoja1!$A$1:$J$82,10,0),"")</f>
        <v xml:space="preserve">Identificación y análisis de cambios significativos </v>
      </c>
      <c r="F51" s="271"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69">
        <f>+IFERROR(VLOOKUP(C51,[1]Hoja1!$A$1:$K$82,11,0),"")</f>
        <v>3</v>
      </c>
      <c r="H51" s="272">
        <f>+IFERROR(VLOOKUP(C51,[1]Hoja1!$A$1:$L$82,12,0),"")</f>
        <v>3</v>
      </c>
      <c r="I51" s="265" t="str">
        <f t="shared" si="1"/>
        <v>Se encuentra presente y funciona correctamente, por lo tanto se requiere acciones o actividades  dirigidas a su mantenimiento dentro del marco de las lineas de defensa.</v>
      </c>
      <c r="J51" s="266">
        <v>37</v>
      </c>
      <c r="K51" s="267">
        <f>+VLOOKUP(C51,Hoja1!$A$1:$M$82,13,0)</f>
        <v>1</v>
      </c>
      <c r="L51" s="775"/>
      <c r="M51" s="84"/>
      <c r="N51" s="86"/>
      <c r="O51" s="86"/>
      <c r="P51" s="86"/>
      <c r="Q51" s="86"/>
      <c r="R51" s="86"/>
      <c r="S51" s="86"/>
      <c r="T51" s="62"/>
      <c r="U51" s="62"/>
      <c r="V51" s="62"/>
      <c r="W51" s="62"/>
      <c r="X51" s="62"/>
      <c r="Y51" s="62"/>
      <c r="Z51" s="62"/>
    </row>
    <row r="52" spans="1:26" ht="212.25" customHeight="1" x14ac:dyDescent="0.2">
      <c r="A52" s="62"/>
      <c r="B52" s="268">
        <f t="shared" si="0"/>
        <v>38</v>
      </c>
      <c r="C52" s="269" t="str">
        <f t="array" ref="C52">+IFERROR(INDEX([1]Hoja1!$A$2:$A$82,MATCH(J52,[1]Hoja1!$H$2:$H$82,0)),"")</f>
        <v>9.2</v>
      </c>
      <c r="D52" s="270" t="str">
        <f>IFERROR(VLOOKUP(C52,[1]Hoja1!$A$2:$H$82,4,0),"")</f>
        <v>Evaluación de riesgos</v>
      </c>
      <c r="E52" s="271" t="str">
        <f>+IFERROR(VLOOKUP(C52,[1]Hoja1!$A$1:$J$82,10,0),"")</f>
        <v xml:space="preserve">Identificación y análisis de cambios significativos </v>
      </c>
      <c r="F52" s="271"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69">
        <f>+IFERROR(VLOOKUP(C52,[1]Hoja1!$A$1:$K$82,11,0),"")</f>
        <v>3</v>
      </c>
      <c r="H52" s="272">
        <f>+IFERROR(VLOOKUP(C52,[1]Hoja1!$A$1:$L$82,12,0),"")</f>
        <v>3</v>
      </c>
      <c r="I52" s="265" t="str">
        <f t="shared" si="1"/>
        <v>Se encuentra presente y funciona correctamente, por lo tanto se requiere acciones o actividades  dirigidas a su mantenimiento dentro del marco de las lineas de defensa.</v>
      </c>
      <c r="J52" s="266">
        <v>38</v>
      </c>
      <c r="K52" s="267">
        <f>+VLOOKUP(C52,Hoja1!$A$1:$M$82,13,0)</f>
        <v>1</v>
      </c>
      <c r="L52" s="775"/>
      <c r="M52" s="84"/>
      <c r="N52" s="86"/>
      <c r="O52" s="86"/>
      <c r="P52" s="86"/>
      <c r="Q52" s="86"/>
      <c r="R52" s="86"/>
      <c r="S52" s="86"/>
      <c r="T52" s="62"/>
      <c r="U52" s="62"/>
      <c r="V52" s="62"/>
      <c r="W52" s="62"/>
      <c r="X52" s="62"/>
      <c r="Y52" s="62"/>
      <c r="Z52" s="62"/>
    </row>
    <row r="53" spans="1:26" ht="147.75" customHeight="1" x14ac:dyDescent="0.2">
      <c r="A53" s="62"/>
      <c r="B53" s="268">
        <f t="shared" si="0"/>
        <v>39</v>
      </c>
      <c r="C53" s="269" t="str">
        <f t="array" ref="C53">+IFERROR(INDEX([1]Hoja1!$A$2:$A$82,MATCH(J53,[1]Hoja1!$H$2:$H$82,0)),"")</f>
        <v>9.3</v>
      </c>
      <c r="D53" s="270" t="str">
        <f>IFERROR(VLOOKUP(C53,[1]Hoja1!$A$2:$H$82,4,0),"")</f>
        <v>Evaluación de riesgos</v>
      </c>
      <c r="E53" s="271" t="str">
        <f>+IFERROR(VLOOKUP(C53,[1]Hoja1!$A$1:$J$82,10,0),"")</f>
        <v xml:space="preserve">Identificación y análisis de cambios significativos </v>
      </c>
      <c r="F53" s="271" t="str">
        <f>+IFERROR(VLOOKUP(C53,[1]Hoja1!$A$1:$I$82,3,0),"")</f>
        <v xml:space="preserve"> La Alta Dirección monitorea los riesgos aceptados revisando que sus condiciones no hayan cambiado y definir su pertinencia para sostenerlos o ajustarlos</v>
      </c>
      <c r="G53" s="269">
        <f>+IFERROR(VLOOKUP(C53,[1]Hoja1!$A$1:$K$82,11,0),"")</f>
        <v>3</v>
      </c>
      <c r="H53" s="272">
        <f>+IFERROR(VLOOKUP(C53,[1]Hoja1!$A$1:$L$82,12,0),"")</f>
        <v>3</v>
      </c>
      <c r="I53" s="265" t="str">
        <f t="shared" si="1"/>
        <v>Se encuentra presente y funciona correctamente, por lo tanto se requiere acciones o actividades  dirigidas a su mantenimiento dentro del marco de las lineas de defensa.</v>
      </c>
      <c r="J53" s="266">
        <v>39</v>
      </c>
      <c r="K53" s="267">
        <f>+VLOOKUP(C53,Hoja1!$A$1:$M$82,13,0)</f>
        <v>1</v>
      </c>
      <c r="L53" s="775"/>
      <c r="M53" s="84"/>
      <c r="N53" s="86"/>
      <c r="O53" s="86"/>
      <c r="P53" s="86"/>
      <c r="Q53" s="86"/>
      <c r="R53" s="86"/>
      <c r="S53" s="86"/>
      <c r="T53" s="62"/>
      <c r="U53" s="62"/>
      <c r="V53" s="62"/>
      <c r="W53" s="62"/>
      <c r="X53" s="62"/>
      <c r="Y53" s="62"/>
      <c r="Z53" s="62"/>
    </row>
    <row r="54" spans="1:26" ht="200.25" customHeight="1" x14ac:dyDescent="0.2">
      <c r="A54" s="62"/>
      <c r="B54" s="273">
        <f t="shared" si="0"/>
        <v>40</v>
      </c>
      <c r="C54" s="269" t="str">
        <f t="array" ref="C54">+IFERROR(INDEX([1]Hoja1!$A$2:$A$82,MATCH(J54,[1]Hoja1!$H$2:$H$82,0)),"")</f>
        <v>9.4</v>
      </c>
      <c r="D54" s="270" t="str">
        <f>IFERROR(VLOOKUP(C54,[1]Hoja1!$A$2:$H$82,4,0),"")</f>
        <v>Evaluación de riesgos</v>
      </c>
      <c r="E54" s="271" t="str">
        <f>+IFERROR(VLOOKUP(C54,[1]Hoja1!$A$1:$J$82,10,0),"")</f>
        <v xml:space="preserve">Identificación y análisis de cambios significativos </v>
      </c>
      <c r="F54" s="271" t="str">
        <f>+IFERROR(VLOOKUP(C54,[1]Hoja1!$A$1:$I$82,3,0),"")</f>
        <v xml:space="preserve"> La Alta Dirección evalúa fallas en los controles (diseño y ejecución) para definir cursos de acción apropiados para su mejora, basados en los informes de la segunda y tercera linea de defensa</v>
      </c>
      <c r="G54" s="269">
        <f>+IFERROR(VLOOKUP(C54,[1]Hoja1!$A$1:$K$82,11,0),"")</f>
        <v>3</v>
      </c>
      <c r="H54" s="272">
        <f>+IFERROR(VLOOKUP(C54,[1]Hoja1!$A$1:$L$82,12,0),"")</f>
        <v>3</v>
      </c>
      <c r="I54" s="265" t="str">
        <f t="shared" si="1"/>
        <v>Se encuentra presente y funciona correctamente, por lo tanto se requiere acciones o actividades  dirigidas a su mantenimiento dentro del marco de las lineas de defensa.</v>
      </c>
      <c r="J54" s="266">
        <v>40</v>
      </c>
      <c r="K54" s="267">
        <f>+VLOOKUP(C54,Hoja1!$A$1:$M$82,13,0)</f>
        <v>1</v>
      </c>
      <c r="L54" s="775"/>
      <c r="M54" s="84"/>
      <c r="N54" s="86"/>
      <c r="O54" s="86"/>
      <c r="P54" s="86"/>
      <c r="Q54" s="86"/>
      <c r="R54" s="86"/>
      <c r="S54" s="86"/>
      <c r="T54" s="62"/>
      <c r="U54" s="62"/>
      <c r="V54" s="62"/>
      <c r="W54" s="62"/>
      <c r="X54" s="62"/>
      <c r="Y54" s="62"/>
      <c r="Z54" s="62"/>
    </row>
    <row r="55" spans="1:26" ht="192" customHeight="1" x14ac:dyDescent="0.2">
      <c r="A55" s="62"/>
      <c r="B55" s="268">
        <f t="shared" si="0"/>
        <v>41</v>
      </c>
      <c r="C55" s="269" t="str">
        <f t="array" ref="C55">+IFERROR(INDEX([1]Hoja1!$A$2:$A$82,MATCH(J55,[1]Hoja1!$H$2:$H$82,0)),"")</f>
        <v>9.5</v>
      </c>
      <c r="D55" s="270" t="str">
        <f>IFERROR(VLOOKUP(C55,[1]Hoja1!$A$2:$H$82,4,0),"")</f>
        <v>Evaluación de riesgos</v>
      </c>
      <c r="E55" s="271" t="str">
        <f>+IFERROR(VLOOKUP(C55,[1]Hoja1!$A$1:$J$82,10,0),"")</f>
        <v xml:space="preserve">Identificación y análisis de cambios significativos </v>
      </c>
      <c r="F55" s="271" t="str">
        <f>+IFERROR(VLOOKUP(C55,[1]Hoja1!$A$1:$I$82,3,0),"")</f>
        <v xml:space="preserve"> La entidad analiza el impacto sobre el control interno por cambios en los diferentes niveles organizacionales</v>
      </c>
      <c r="G55" s="269">
        <f>+IFERROR(VLOOKUP(C55,[1]Hoja1!$A$1:$K$82,11,0),"")</f>
        <v>3</v>
      </c>
      <c r="H55" s="272">
        <f>+IFERROR(VLOOKUP(C55,[1]Hoja1!$A$1:$L$82,12,0),"")</f>
        <v>3</v>
      </c>
      <c r="I55" s="265" t="str">
        <f t="shared" si="1"/>
        <v>Se encuentra presente y funciona correctamente, por lo tanto se requiere acciones o actividades  dirigidas a su mantenimiento dentro del marco de las lineas de defensa.</v>
      </c>
      <c r="J55" s="266">
        <v>41</v>
      </c>
      <c r="K55" s="267">
        <f>+VLOOKUP(C55,Hoja1!$A$1:$M$82,13,0)</f>
        <v>1</v>
      </c>
      <c r="L55" s="776"/>
      <c r="M55" s="84"/>
      <c r="N55" s="86"/>
      <c r="O55" s="86"/>
      <c r="P55" s="86"/>
      <c r="Q55" s="86"/>
      <c r="R55" s="86"/>
      <c r="S55" s="86"/>
      <c r="T55" s="62"/>
      <c r="U55" s="62"/>
      <c r="V55" s="62"/>
      <c r="W55" s="62"/>
      <c r="X55" s="62"/>
      <c r="Y55" s="62"/>
      <c r="Z55" s="62"/>
    </row>
    <row r="56" spans="1:26" ht="222.75" customHeight="1" x14ac:dyDescent="0.2">
      <c r="A56" s="62"/>
      <c r="B56" s="273">
        <f t="shared" si="0"/>
        <v>42</v>
      </c>
      <c r="C56" s="269" t="str">
        <f t="array" ref="C56">+IFERROR(INDEX([1]Hoja1!$A$2:$A$82,MATCH(J56,[1]Hoja1!$H$2:$H$82,0)),"")</f>
        <v>10.1</v>
      </c>
      <c r="D56" s="270" t="str">
        <f>IFERROR(VLOOKUP(C56,[1]Hoja1!$A$2:$H$82,4,0),"")</f>
        <v>Actividades de control</v>
      </c>
      <c r="E56" s="271" t="str">
        <f>+IFERROR(VLOOKUP(C56,[1]Hoja1!$A$1:$J$82,10,0),"")</f>
        <v>Diseño y desarrollo de actividades de control (Integra el desarrollo de controles con la evaluación de riesgos; tiene en cuenta a qué nivel se aplican las actividades; facilita la segregación de funciones).</v>
      </c>
      <c r="F56" s="271"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69">
        <f>+IFERROR(VLOOKUP(C56,[1]Hoja1!$A$1:$K$82,11,0),"")</f>
        <v>3</v>
      </c>
      <c r="H56" s="272">
        <f>+IFERROR(VLOOKUP(C56,[1]Hoja1!$A$1:$L$82,12,0),"")</f>
        <v>3</v>
      </c>
      <c r="I56" s="265" t="str">
        <f t="shared" si="1"/>
        <v>Se encuentra presente y funciona correctamente, por lo tanto se requiere acciones o actividades  dirigidas a su mantenimiento dentro del marco de las lineas de defensa.</v>
      </c>
      <c r="J56" s="266">
        <v>42</v>
      </c>
      <c r="K56" s="267">
        <f>+VLOOKUP(C56,Hoja1!$A$1:$M$82,13,0)</f>
        <v>1</v>
      </c>
      <c r="L56" s="777">
        <f>+AVERAGE(K56:K67)</f>
        <v>1</v>
      </c>
      <c r="M56" s="84"/>
      <c r="N56" s="86"/>
      <c r="O56" s="86"/>
      <c r="P56" s="86"/>
      <c r="Q56" s="86"/>
      <c r="R56" s="86"/>
      <c r="S56" s="86"/>
      <c r="T56" s="62"/>
      <c r="U56" s="62"/>
      <c r="V56" s="62"/>
      <c r="W56" s="62"/>
      <c r="X56" s="62"/>
      <c r="Y56" s="62"/>
      <c r="Z56" s="62"/>
    </row>
    <row r="57" spans="1:26" ht="238.5" customHeight="1" x14ac:dyDescent="0.2">
      <c r="A57" s="62"/>
      <c r="B57" s="268">
        <f t="shared" si="0"/>
        <v>43</v>
      </c>
      <c r="C57" s="269" t="str">
        <f t="array" ref="C57">+IFERROR(INDEX([1]Hoja1!$A$2:$A$82,MATCH(J57,[1]Hoja1!$H$2:$H$82,0)),"")</f>
        <v>10.2</v>
      </c>
      <c r="D57" s="270" t="str">
        <f>IFERROR(VLOOKUP(C57,[1]Hoja1!$A$2:$H$82,4,0),"")</f>
        <v>Actividades de control</v>
      </c>
      <c r="E57" s="271" t="str">
        <f>+IFERROR(VLOOKUP(C57,[1]Hoja1!$A$1:$J$82,10,0),"")</f>
        <v>Diseño y desarrollo de actividades de control (Integra el desarrollo de controles con la evaluación de riesgos; tiene en cuenta a qué nivel se aplican las actividades; facilita la segregación de funciones).</v>
      </c>
      <c r="F57" s="271" t="str">
        <f>+IFERROR(VLOOKUP(C57,[1]Hoja1!$A$1:$I$82,3,0),"")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7" s="269">
        <f>+IFERROR(VLOOKUP(C57,[1]Hoja1!$A$1:$K$82,11,0),"")</f>
        <v>3</v>
      </c>
      <c r="H57" s="272">
        <f>+IFERROR(VLOOKUP(C57,[1]Hoja1!$A$1:$L$82,12,0),"")</f>
        <v>3</v>
      </c>
      <c r="I57" s="265" t="str">
        <f t="shared" si="1"/>
        <v>Se encuentra presente y funciona correctamente, por lo tanto se requiere acciones o actividades  dirigidas a su mantenimiento dentro del marco de las lineas de defensa.</v>
      </c>
      <c r="J57" s="266">
        <v>43</v>
      </c>
      <c r="K57" s="267">
        <f>+VLOOKUP(C57,Hoja1!$A$1:$M$82,13,0)</f>
        <v>1</v>
      </c>
      <c r="L57" s="775"/>
      <c r="M57" s="84"/>
      <c r="N57" s="86"/>
      <c r="O57" s="86"/>
      <c r="P57" s="86"/>
      <c r="Q57" s="86"/>
      <c r="R57" s="86"/>
      <c r="S57" s="86"/>
      <c r="T57" s="62"/>
      <c r="U57" s="62"/>
      <c r="V57" s="62"/>
      <c r="W57" s="62"/>
      <c r="X57" s="62"/>
      <c r="Y57" s="62"/>
      <c r="Z57" s="62"/>
    </row>
    <row r="58" spans="1:26" ht="209.25" customHeight="1" x14ac:dyDescent="0.2">
      <c r="A58" s="62"/>
      <c r="B58" s="268">
        <f t="shared" si="0"/>
        <v>44</v>
      </c>
      <c r="C58" s="269" t="str">
        <f t="array" ref="C58">+IFERROR(INDEX([1]Hoja1!$A$2:$A$82,MATCH(J58,[1]Hoja1!$H$2:$H$82,0)),"")</f>
        <v>10.3</v>
      </c>
      <c r="D58" s="270" t="str">
        <f>IFERROR(VLOOKUP(C58,[1]Hoja1!$A$2:$H$82,4,0),"")</f>
        <v>Actividades de control</v>
      </c>
      <c r="E58" s="271" t="str">
        <f>+IFERROR(VLOOKUP(C58,[1]Hoja1!$A$1:$J$82,10,0),"")</f>
        <v>Diseño y desarrollo de actividades de control (Integra el desarrollo de controles con la evaluación de riesgos; tiene en cuenta a qué nivel se aplican las actividades; facilita la segregación de funciones).</v>
      </c>
      <c r="F58" s="271" t="str">
        <f>+IFERROR(VLOOKUP(C58,[1]Hoja1!$A$1:$I$82,3,0),"")</f>
        <v xml:space="preserve"> El diseño de otros  Sistemas de Gestión (bajo normas o estándares internacionales como la ISO), se intregan de forma adecuada a la estructura de control de la entidad</v>
      </c>
      <c r="G58" s="269">
        <f>+IFERROR(VLOOKUP(C58,[1]Hoja1!$A$1:$K$82,11,0),"")</f>
        <v>3</v>
      </c>
      <c r="H58" s="272">
        <f>+IFERROR(VLOOKUP(C58,[1]Hoja1!$A$1:$L$82,12,0),"")</f>
        <v>3</v>
      </c>
      <c r="I58" s="265" t="str">
        <f t="shared" si="1"/>
        <v>Se encuentra presente y funciona correctamente, por lo tanto se requiere acciones o actividades  dirigidas a su mantenimiento dentro del marco de las lineas de defensa.</v>
      </c>
      <c r="J58" s="266">
        <v>44</v>
      </c>
      <c r="K58" s="267">
        <f>+VLOOKUP(C58,Hoja1!$A$1:$M$82,13,0)</f>
        <v>1</v>
      </c>
      <c r="L58" s="775"/>
      <c r="M58" s="84"/>
      <c r="N58" s="86"/>
      <c r="O58" s="86"/>
      <c r="P58" s="86"/>
      <c r="Q58" s="86"/>
      <c r="R58" s="86"/>
      <c r="S58" s="86"/>
      <c r="T58" s="62"/>
      <c r="U58" s="62"/>
      <c r="V58" s="62"/>
      <c r="W58" s="62"/>
      <c r="X58" s="62"/>
      <c r="Y58" s="62"/>
      <c r="Z58" s="62"/>
    </row>
    <row r="59" spans="1:26" ht="215.25" customHeight="1" x14ac:dyDescent="0.2">
      <c r="A59" s="62"/>
      <c r="B59" s="268">
        <f t="shared" si="0"/>
        <v>45</v>
      </c>
      <c r="C59" s="269" t="str">
        <f t="array" ref="C59">+IFERROR(INDEX([1]Hoja1!$A$2:$A$82,MATCH(J59,[1]Hoja1!$H$2:$H$82,0)),"")</f>
        <v>11.1</v>
      </c>
      <c r="D59" s="270" t="str">
        <f>IFERROR(VLOOKUP(C59,[1]Hoja1!$A$2:$H$82,4,0),"")</f>
        <v>Actividades de control</v>
      </c>
      <c r="E59" s="271" t="str">
        <f>+IFERROR(VLOOKUP(C59,[1]Hoja1!$A$1:$J$82,10,0),"")</f>
        <v>Seleccionar y Desarrolla controles generales sobre TI para apoyar la consecución de los objetivos .</v>
      </c>
      <c r="F59" s="271"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69">
        <f>+IFERROR(VLOOKUP(C59,[1]Hoja1!$A$1:$K$82,11,0),"")</f>
        <v>3</v>
      </c>
      <c r="H59" s="272">
        <f>+IFERROR(VLOOKUP(C59,[1]Hoja1!$A$1:$L$82,12,0),"")</f>
        <v>3</v>
      </c>
      <c r="I59" s="265" t="str">
        <f t="shared" si="1"/>
        <v>Se encuentra presente y funciona correctamente, por lo tanto se requiere acciones o actividades  dirigidas a su mantenimiento dentro del marco de las lineas de defensa.</v>
      </c>
      <c r="J59" s="266">
        <v>45</v>
      </c>
      <c r="K59" s="267">
        <f>+VLOOKUP(C59,Hoja1!$A$1:$M$82,13,0)</f>
        <v>1</v>
      </c>
      <c r="L59" s="775"/>
      <c r="M59" s="84"/>
      <c r="N59" s="86"/>
      <c r="O59" s="86"/>
      <c r="P59" s="86"/>
      <c r="Q59" s="86"/>
      <c r="R59" s="86"/>
      <c r="S59" s="86"/>
      <c r="T59" s="62"/>
      <c r="U59" s="62"/>
      <c r="V59" s="62"/>
      <c r="W59" s="62"/>
      <c r="X59" s="62"/>
      <c r="Y59" s="62"/>
      <c r="Z59" s="62"/>
    </row>
    <row r="60" spans="1:26" ht="179.25" customHeight="1" x14ac:dyDescent="0.2">
      <c r="A60" s="62"/>
      <c r="B60" s="273">
        <f t="shared" si="0"/>
        <v>46</v>
      </c>
      <c r="C60" s="269" t="str">
        <f t="array" ref="C60">+IFERROR(INDEX([1]Hoja1!$A$2:$A$82,MATCH(J60,[1]Hoja1!$H$2:$H$82,0)),"")</f>
        <v>11.2</v>
      </c>
      <c r="D60" s="270" t="str">
        <f>IFERROR(VLOOKUP(C60,[1]Hoja1!$A$2:$H$82,4,0),"")</f>
        <v>Actividades de control</v>
      </c>
      <c r="E60" s="271" t="str">
        <f>+IFERROR(VLOOKUP(C60,[1]Hoja1!$A$1:$J$82,10,0),"")</f>
        <v>Seleccionar y Desarrolla controles generales sobre TI para apoyar la consecución de los objetivos .</v>
      </c>
      <c r="F60" s="271" t="str">
        <f>+IFERROR(VLOOKUP(C60,[1]Hoja1!$A$1:$I$82,3,0),"")</f>
        <v xml:space="preserve">  Para los proveedores de tecnología  selecciona y desarrolla actividades de control internas sobre las actividades realizadas por el proveedor de servicios</v>
      </c>
      <c r="G60" s="269">
        <f>+IFERROR(VLOOKUP(C60,[1]Hoja1!$A$1:$K$82,11,0),"")</f>
        <v>3</v>
      </c>
      <c r="H60" s="272">
        <f>+IFERROR(VLOOKUP(C60,[1]Hoja1!$A$1:$L$82,12,0),"")</f>
        <v>3</v>
      </c>
      <c r="I60" s="265" t="str">
        <f t="shared" si="1"/>
        <v>Se encuentra presente y funciona correctamente, por lo tanto se requiere acciones o actividades  dirigidas a su mantenimiento dentro del marco de las lineas de defensa.</v>
      </c>
      <c r="J60" s="266">
        <v>46</v>
      </c>
      <c r="K60" s="267">
        <f>+VLOOKUP(C60,Hoja1!$A$1:$M$82,13,0)</f>
        <v>1</v>
      </c>
      <c r="L60" s="775"/>
      <c r="M60" s="84"/>
      <c r="N60" s="86"/>
      <c r="O60" s="86"/>
      <c r="P60" s="86"/>
      <c r="Q60" s="86"/>
      <c r="R60" s="86"/>
      <c r="S60" s="86"/>
      <c r="T60" s="62"/>
      <c r="U60" s="62"/>
      <c r="V60" s="62"/>
      <c r="W60" s="62"/>
      <c r="X60" s="62"/>
      <c r="Y60" s="62"/>
      <c r="Z60" s="62"/>
    </row>
    <row r="61" spans="1:26" ht="136.5" customHeight="1" x14ac:dyDescent="0.2">
      <c r="A61" s="62"/>
      <c r="B61" s="268">
        <f t="shared" si="0"/>
        <v>47</v>
      </c>
      <c r="C61" s="269" t="str">
        <f t="array" ref="C61">+IFERROR(INDEX([1]Hoja1!$A$2:$A$82,MATCH(J61,[1]Hoja1!$H$2:$H$82,0)),"")</f>
        <v>11.3</v>
      </c>
      <c r="D61" s="270" t="str">
        <f>IFERROR(VLOOKUP(C61,[1]Hoja1!$A$2:$H$82,4,0),"")</f>
        <v>Actividades de control</v>
      </c>
      <c r="E61" s="271" t="str">
        <f>+IFERROR(VLOOKUP(C61,[1]Hoja1!$A$1:$J$82,10,0),"")</f>
        <v>Seleccionar y Desarrolla controles generales sobre TI para apoyar la consecución de los objetivos .</v>
      </c>
      <c r="F61" s="271" t="str">
        <f>+IFERROR(VLOOKUP(C61,[1]Hoja1!$A$1:$I$82,3,0),"")</f>
        <v xml:space="preserve"> Se cuenta con matrices de roles y usuarios siguiendo los principios de segregación de funciones.</v>
      </c>
      <c r="G61" s="269">
        <f>+IFERROR(VLOOKUP(C61,[1]Hoja1!$A$1:$K$82,11,0),"")</f>
        <v>3</v>
      </c>
      <c r="H61" s="272">
        <f>+IFERROR(VLOOKUP(C61,[1]Hoja1!$A$1:$L$82,12,0),"")</f>
        <v>3</v>
      </c>
      <c r="I61" s="265" t="str">
        <f t="shared" si="1"/>
        <v>Se encuentra presente y funciona correctamente, por lo tanto se requiere acciones o actividades  dirigidas a su mantenimiento dentro del marco de las lineas de defensa.</v>
      </c>
      <c r="J61" s="266">
        <v>47</v>
      </c>
      <c r="K61" s="267">
        <f>+VLOOKUP(C61,Hoja1!$A$1:$M$82,13,0)</f>
        <v>1</v>
      </c>
      <c r="L61" s="775"/>
      <c r="M61" s="84"/>
      <c r="N61" s="86"/>
      <c r="O61" s="86"/>
      <c r="P61" s="86"/>
      <c r="Q61" s="86"/>
      <c r="R61" s="86"/>
      <c r="S61" s="86"/>
      <c r="T61" s="62"/>
      <c r="U61" s="62"/>
      <c r="V61" s="62"/>
      <c r="W61" s="62"/>
      <c r="X61" s="62"/>
      <c r="Y61" s="62"/>
      <c r="Z61" s="62"/>
    </row>
    <row r="62" spans="1:26" ht="213" customHeight="1" x14ac:dyDescent="0.2">
      <c r="A62" s="62"/>
      <c r="B62" s="273">
        <f t="shared" si="0"/>
        <v>48</v>
      </c>
      <c r="C62" s="269" t="str">
        <f t="array" ref="C62">+IFERROR(INDEX([1]Hoja1!$A$2:$A$82,MATCH(J62,[1]Hoja1!$H$2:$H$82,0)),"")</f>
        <v>11.4</v>
      </c>
      <c r="D62" s="270" t="str">
        <f>IFERROR(VLOOKUP(C62,[1]Hoja1!$A$2:$H$82,4,0),"")</f>
        <v>Actividades de control</v>
      </c>
      <c r="E62" s="271" t="str">
        <f>+IFERROR(VLOOKUP(C62,[1]Hoja1!$A$1:$J$82,10,0),"")</f>
        <v>Seleccionar y Desarrolla controles generales sobre TI para apoyar la consecución de los objetivos .</v>
      </c>
      <c r="F62" s="271"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69">
        <f>+IFERROR(VLOOKUP(C62,[1]Hoja1!$A$1:$K$82,11,0),"")</f>
        <v>3</v>
      </c>
      <c r="H62" s="272">
        <f>+IFERROR(VLOOKUP(C62,[1]Hoja1!$A$1:$L$82,12,0),"")</f>
        <v>3</v>
      </c>
      <c r="I62" s="265" t="str">
        <f t="shared" si="1"/>
        <v>Se encuentra presente y funciona correctamente, por lo tanto se requiere acciones o actividades  dirigidas a su mantenimiento dentro del marco de las lineas de defensa.</v>
      </c>
      <c r="J62" s="266">
        <v>48</v>
      </c>
      <c r="K62" s="267">
        <f>+VLOOKUP(C62,Hoja1!$A$1:$M$82,13,0)</f>
        <v>1</v>
      </c>
      <c r="L62" s="775"/>
      <c r="M62" s="84"/>
      <c r="N62" s="86"/>
      <c r="O62" s="86"/>
      <c r="P62" s="86"/>
      <c r="Q62" s="86"/>
      <c r="R62" s="86"/>
      <c r="S62" s="86"/>
      <c r="T62" s="62"/>
      <c r="U62" s="62"/>
      <c r="V62" s="62"/>
      <c r="W62" s="62"/>
      <c r="X62" s="62"/>
      <c r="Y62" s="62"/>
      <c r="Z62" s="62"/>
    </row>
    <row r="63" spans="1:26" ht="189.75" customHeight="1" x14ac:dyDescent="0.2">
      <c r="A63" s="62"/>
      <c r="B63" s="268">
        <f t="shared" si="0"/>
        <v>49</v>
      </c>
      <c r="C63" s="269" t="str">
        <f t="array" ref="C63">+IFERROR(INDEX([1]Hoja1!$A$2:$A$82,MATCH(J63,[1]Hoja1!$H$2:$H$82,0)),"")</f>
        <v>12.1</v>
      </c>
      <c r="D63" s="270" t="str">
        <f>IFERROR(VLOOKUP(C63,[1]Hoja1!$A$2:$H$82,4,0),"")</f>
        <v>Actividades de control</v>
      </c>
      <c r="E63" s="271" t="str">
        <f>+IFERROR(VLOOKUP(C63,[1]Hoja1!$A$1:$J$82,10,0),"")</f>
        <v>Despliegue de políticas y procedimientos (Establece responsabilidades sobre la ejecución de las políticas y procedimientos; Adopta medidas correctivas; Revisa las políticas y procedimientos).</v>
      </c>
      <c r="F63" s="271" t="str">
        <f>+IFERROR(VLOOKUP(C63,[1]Hoja1!$A$1:$I$82,3,0),"")</f>
        <v xml:space="preserve"> Se evalúa la actualización de procesos, procedimientos, políticas de operación, instructivos, manuales u otras herramientas para garantizar la aplicación adecuada de las principales actividades de control.
</v>
      </c>
      <c r="G63" s="269">
        <f>+IFERROR(VLOOKUP(C63,[1]Hoja1!$A$1:$K$82,11,0),"")</f>
        <v>3</v>
      </c>
      <c r="H63" s="272">
        <f>+IFERROR(VLOOKUP(C63,[1]Hoja1!$A$1:$L$82,12,0),"")</f>
        <v>3</v>
      </c>
      <c r="I63" s="265" t="str">
        <f t="shared" si="1"/>
        <v>Se encuentra presente y funciona correctamente, por lo tanto se requiere acciones o actividades  dirigidas a su mantenimiento dentro del marco de las lineas de defensa.</v>
      </c>
      <c r="J63" s="266">
        <v>49</v>
      </c>
      <c r="K63" s="267">
        <f>+VLOOKUP(C63,Hoja1!$A$1:$M$82,13,0)</f>
        <v>1</v>
      </c>
      <c r="L63" s="775"/>
      <c r="M63" s="84"/>
      <c r="N63" s="86"/>
      <c r="O63" s="86"/>
      <c r="P63" s="86"/>
      <c r="Q63" s="86"/>
      <c r="R63" s="86"/>
      <c r="S63" s="86"/>
      <c r="T63" s="62"/>
      <c r="U63" s="62"/>
      <c r="V63" s="62"/>
      <c r="W63" s="62"/>
      <c r="X63" s="62"/>
      <c r="Y63" s="62"/>
      <c r="Z63" s="62"/>
    </row>
    <row r="64" spans="1:26" ht="228.75" customHeight="1" x14ac:dyDescent="0.2">
      <c r="A64" s="62"/>
      <c r="B64" s="268">
        <f t="shared" si="0"/>
        <v>50</v>
      </c>
      <c r="C64" s="269" t="str">
        <f t="array" ref="C64">+IFERROR(INDEX([1]Hoja1!$A$2:$A$82,MATCH(J64,[1]Hoja1!$H$2:$H$82,0)),"")</f>
        <v>12.2</v>
      </c>
      <c r="D64" s="270" t="str">
        <f>IFERROR(VLOOKUP(C64,[1]Hoja1!$A$2:$H$82,4,0),"")</f>
        <v>Actividades de control</v>
      </c>
      <c r="E64" s="271" t="str">
        <f>+IFERROR(VLOOKUP(C64,[1]Hoja1!$A$1:$J$82,10,0),"")</f>
        <v>Despliegue de políticas y procedimientos (Establece responsabilidades sobre la ejecución de las políticas y procedimientos; Adopta medidas correctivas; Revisa las políticas y procedimientos).</v>
      </c>
      <c r="F64" s="271" t="str">
        <f>+IFERROR(VLOOKUP(C64,[1]Hoja1!$A$1:$I$82,3,0),"")</f>
        <v xml:space="preserve"> El diseño de controles se evalúa frente a la gestión del riesgo</v>
      </c>
      <c r="G64" s="269">
        <f>+IFERROR(VLOOKUP(C64,[1]Hoja1!$A$1:$K$82,11,0),"")</f>
        <v>3</v>
      </c>
      <c r="H64" s="272">
        <f>+IFERROR(VLOOKUP(C64,[1]Hoja1!$A$1:$L$82,12,0),"")</f>
        <v>3</v>
      </c>
      <c r="I64" s="265" t="str">
        <f t="shared" si="1"/>
        <v>Se encuentra presente y funciona correctamente, por lo tanto se requiere acciones o actividades  dirigidas a su mantenimiento dentro del marco de las lineas de defensa.</v>
      </c>
      <c r="J64" s="266">
        <v>50</v>
      </c>
      <c r="K64" s="267">
        <f>+VLOOKUP(C64,Hoja1!$A$1:$M$82,13,0)</f>
        <v>1</v>
      </c>
      <c r="L64" s="775"/>
      <c r="M64" s="84"/>
      <c r="N64" s="86"/>
      <c r="O64" s="86"/>
      <c r="P64" s="86"/>
      <c r="Q64" s="86"/>
      <c r="R64" s="86"/>
      <c r="S64" s="86"/>
      <c r="T64" s="62"/>
      <c r="U64" s="62"/>
      <c r="V64" s="62"/>
      <c r="W64" s="62"/>
      <c r="X64" s="62"/>
      <c r="Y64" s="62"/>
      <c r="Z64" s="62"/>
    </row>
    <row r="65" spans="1:26" ht="193.5" customHeight="1" x14ac:dyDescent="0.2">
      <c r="A65" s="62"/>
      <c r="B65" s="268">
        <f t="shared" si="0"/>
        <v>51</v>
      </c>
      <c r="C65" s="269" t="str">
        <f t="array" ref="C65">+IFERROR(INDEX([1]Hoja1!$A$2:$A$82,MATCH(J65,[1]Hoja1!$H$2:$H$82,0)),"")</f>
        <v>12.3</v>
      </c>
      <c r="D65" s="270" t="str">
        <f>IFERROR(VLOOKUP(C65,[1]Hoja1!$A$2:$H$82,4,0),"")</f>
        <v>Actividades de control</v>
      </c>
      <c r="E65" s="271" t="str">
        <f>+IFERROR(VLOOKUP(C65,[1]Hoja1!$A$1:$J$82,10,0),"")</f>
        <v>Despliegue de políticas y procedimientos (Establece responsabilidades sobre la ejecución de las políticas y procedimientos; Adopta medidas correctivas; Revisa las políticas y procedimientos).</v>
      </c>
      <c r="F65" s="271" t="str">
        <f>+IFERROR(VLOOKUP(C65,[1]Hoja1!$A$1:$I$82,3,0),"")</f>
        <v xml:space="preserve"> Monitoreo a los riesgos acorde con la política de administración de riesgo establecida para la entidad.</v>
      </c>
      <c r="G65" s="269">
        <f>+IFERROR(VLOOKUP(C65,[1]Hoja1!$A$1:$K$82,11,0),"")</f>
        <v>3</v>
      </c>
      <c r="H65" s="272">
        <f>+IFERROR(VLOOKUP(C65,[1]Hoja1!$A$1:$L$82,12,0),"")</f>
        <v>3</v>
      </c>
      <c r="I65" s="265" t="str">
        <f t="shared" si="1"/>
        <v>Se encuentra presente y funciona correctamente, por lo tanto se requiere acciones o actividades  dirigidas a su mantenimiento dentro del marco de las lineas de defensa.</v>
      </c>
      <c r="J65" s="266">
        <v>51</v>
      </c>
      <c r="K65" s="267">
        <f>+VLOOKUP(C65,Hoja1!$A$1:$M$82,13,0)</f>
        <v>1</v>
      </c>
      <c r="L65" s="775"/>
      <c r="M65" s="84"/>
      <c r="N65" s="86"/>
      <c r="O65" s="86"/>
      <c r="P65" s="86"/>
      <c r="Q65" s="86"/>
      <c r="R65" s="86"/>
      <c r="S65" s="86"/>
      <c r="T65" s="62"/>
      <c r="U65" s="62"/>
      <c r="V65" s="62"/>
      <c r="W65" s="62"/>
      <c r="X65" s="62"/>
      <c r="Y65" s="62"/>
      <c r="Z65" s="62"/>
    </row>
    <row r="66" spans="1:26" ht="198.75" customHeight="1" x14ac:dyDescent="0.2">
      <c r="A66" s="62"/>
      <c r="B66" s="273">
        <f t="shared" si="0"/>
        <v>52</v>
      </c>
      <c r="C66" s="269" t="str">
        <f t="array" ref="C66">+IFERROR(INDEX([1]Hoja1!$A$2:$A$82,MATCH(J66,[1]Hoja1!$H$2:$H$82,0)),"")</f>
        <v>12.4</v>
      </c>
      <c r="D66" s="270" t="str">
        <f>IFERROR(VLOOKUP(C66,[1]Hoja1!$A$2:$H$82,4,0),"")</f>
        <v>Actividades de control</v>
      </c>
      <c r="E66" s="271" t="str">
        <f>+IFERROR(VLOOKUP(C66,[1]Hoja1!$A$1:$J$82,10,0),"")</f>
        <v>Despliegue de políticas y procedimientos (Establece responsabilidades sobre la ejecución de las políticas y procedimientos; Adopta medidas correctivas; Revisa las políticas y procedimientos).</v>
      </c>
      <c r="F66" s="271" t="str">
        <f>+IFERROR(VLOOKUP(C66,[1]Hoja1!$A$1:$I$82,3,0),"")</f>
        <v>Verificación de que los responsables estén ejecutando los controles tal como han sido diseñados</v>
      </c>
      <c r="G66" s="269">
        <f>+IFERROR(VLOOKUP(C66,[1]Hoja1!$A$1:$K$82,11,0),"")</f>
        <v>3</v>
      </c>
      <c r="H66" s="272">
        <f>+IFERROR(VLOOKUP(C66,[1]Hoja1!$A$1:$L$82,12,0),"")</f>
        <v>3</v>
      </c>
      <c r="I66" s="265" t="str">
        <f t="shared" si="1"/>
        <v>Se encuentra presente y funciona correctamente, por lo tanto se requiere acciones o actividades  dirigidas a su mantenimiento dentro del marco de las lineas de defensa.</v>
      </c>
      <c r="J66" s="266">
        <v>52</v>
      </c>
      <c r="K66" s="267">
        <f>+VLOOKUP(C66,Hoja1!$A$1:$M$82,13,0)</f>
        <v>1</v>
      </c>
      <c r="L66" s="775"/>
      <c r="M66" s="84"/>
      <c r="N66" s="86"/>
      <c r="O66" s="86"/>
      <c r="P66" s="86"/>
      <c r="Q66" s="86"/>
      <c r="R66" s="86"/>
      <c r="S66" s="86"/>
      <c r="T66" s="62"/>
      <c r="U66" s="62"/>
      <c r="V66" s="62"/>
      <c r="W66" s="62"/>
      <c r="X66" s="62"/>
      <c r="Y66" s="62"/>
      <c r="Z66" s="62"/>
    </row>
    <row r="67" spans="1:26" ht="208.5" customHeight="1" x14ac:dyDescent="0.2">
      <c r="A67" s="62"/>
      <c r="B67" s="268">
        <f t="shared" si="0"/>
        <v>53</v>
      </c>
      <c r="C67" s="269" t="str">
        <f t="array" ref="C67">+IFERROR(INDEX([1]Hoja1!$A$2:$A$82,MATCH(J67,[1]Hoja1!$H$2:$H$82,0)),"")</f>
        <v>12.5</v>
      </c>
      <c r="D67" s="270" t="str">
        <f>IFERROR(VLOOKUP(C67,[1]Hoja1!$A$2:$H$82,4,0),"")</f>
        <v>Actividades de control</v>
      </c>
      <c r="E67" s="271" t="str">
        <f>+IFERROR(VLOOKUP(C67,[1]Hoja1!$A$1:$J$82,10,0),"")</f>
        <v>Despliegue de políticas y procedimientos (Establece responsabilidades sobre la ejecución de las políticas y procedimientos; Adopta medidas correctivas; Revisa las políticas y procedimientos).</v>
      </c>
      <c r="F67" s="271" t="str">
        <f>+IFERROR(VLOOKUP(C67,[1]Hoja1!$A$1:$I$82,3,0),"")</f>
        <v xml:space="preserve"> Se evalúa la adecuación de los controles a las especificidades de cada proceso, considerando cambios en regulaciones, estructuras internas u otros aspectos que determinen cambios en su diseño</v>
      </c>
      <c r="G67" s="269">
        <f>+IFERROR(VLOOKUP(C67,[1]Hoja1!$A$1:$K$82,11,0),"")</f>
        <v>3</v>
      </c>
      <c r="H67" s="272">
        <f>+IFERROR(VLOOKUP(C67,[1]Hoja1!$A$1:$L$82,12,0),"")</f>
        <v>3</v>
      </c>
      <c r="I67" s="265" t="str">
        <f t="shared" si="1"/>
        <v>Se encuentra presente y funciona correctamente, por lo tanto se requiere acciones o actividades  dirigidas a su mantenimiento dentro del marco de las lineas de defensa.</v>
      </c>
      <c r="J67" s="266">
        <v>53</v>
      </c>
      <c r="K67" s="267">
        <f>+VLOOKUP(C67,Hoja1!$A$1:$M$82,13,0)</f>
        <v>1</v>
      </c>
      <c r="L67" s="776"/>
      <c r="M67" s="84"/>
      <c r="N67" s="86"/>
      <c r="O67" s="86"/>
      <c r="P67" s="86"/>
      <c r="Q67" s="86"/>
      <c r="R67" s="86"/>
      <c r="S67" s="86"/>
      <c r="T67" s="62"/>
      <c r="U67" s="62"/>
      <c r="V67" s="62"/>
      <c r="W67" s="62"/>
      <c r="X67" s="62"/>
      <c r="Y67" s="62"/>
      <c r="Z67" s="62"/>
    </row>
    <row r="68" spans="1:26" ht="221.25" customHeight="1" x14ac:dyDescent="0.2">
      <c r="A68" s="62"/>
      <c r="B68" s="273">
        <f t="shared" si="0"/>
        <v>54</v>
      </c>
      <c r="C68" s="269" t="str">
        <f t="array" ref="C68">+IFERROR(INDEX([1]Hoja1!$A$2:$A$82,MATCH(J68,[1]Hoja1!$H$2:$H$82,0)),"")</f>
        <v>14.4</v>
      </c>
      <c r="D68" s="270" t="str">
        <f>IFERROR(VLOOKUP(C68,[1]Hoja1!$A$2:$H$82,4,0),"")</f>
        <v>Info y Comunicación</v>
      </c>
      <c r="E68" s="271" t="str">
        <f>+IFERROR(VLOOKUP(C68,[1]Hoja1!$A$1:$J$82,10,0),"")</f>
        <v>Comunicación Interna (Se comunica con el Comité Institucional de Coordinación de Control Interno o su equivalente; Facilita líneas de comunicación en todos los niveles; Selecciona el método de comunicación pertinente).</v>
      </c>
      <c r="F68" s="271" t="str">
        <f>+IFERROR(VLOOKUP(C68,[1]Hoja1!$A$1:$I$82,3,0),"")</f>
        <v>La entidad establece e implementa políticas y procedimientos para facilitar una comunicación interna efectiva</v>
      </c>
      <c r="G68" s="269">
        <f>+IFERROR(VLOOKUP(C68,[1]Hoja1!$A$1:$K$82,11,0),"")</f>
        <v>2</v>
      </c>
      <c r="H68" s="272">
        <f>+IFERROR(VLOOKUP(C68,[1]Hoja1!$A$1:$L$82,12,0),"")</f>
        <v>3</v>
      </c>
      <c r="I68" s="265" t="str">
        <f t="shared" si="1"/>
        <v>Se encuentra presente  y funcionando, pero requiere mejoras frente a su diseño, ya que  opera de manera efectiva</v>
      </c>
      <c r="J68" s="266">
        <v>54</v>
      </c>
      <c r="K68" s="267">
        <f>+VLOOKUP(C68,Hoja1!$A$1:$M$82,13,0)</f>
        <v>1</v>
      </c>
      <c r="L68" s="777">
        <f>+AVERAGE(K68:K81)</f>
        <v>1</v>
      </c>
      <c r="M68" s="84"/>
      <c r="N68" s="86"/>
      <c r="O68" s="86"/>
      <c r="P68" s="86"/>
      <c r="Q68" s="86"/>
      <c r="R68" s="86"/>
      <c r="S68" s="86"/>
      <c r="T68" s="62"/>
      <c r="U68" s="62"/>
      <c r="V68" s="62"/>
      <c r="W68" s="62"/>
      <c r="X68" s="62"/>
      <c r="Y68" s="62"/>
      <c r="Z68" s="62"/>
    </row>
    <row r="69" spans="1:26" ht="173.25" customHeight="1" x14ac:dyDescent="0.2">
      <c r="A69" s="62"/>
      <c r="B69" s="268">
        <f t="shared" si="0"/>
        <v>55</v>
      </c>
      <c r="C69" s="269" t="str">
        <f t="array" ref="C69">+IFERROR(INDEX([1]Hoja1!$A$2:$A$82,MATCH(J69,[1]Hoja1!$H$2:$H$82,0)),"")</f>
        <v>13.1</v>
      </c>
      <c r="D69" s="270" t="str">
        <f>IFERROR(VLOOKUP(C69,[1]Hoja1!$A$2:$H$82,4,0),"")</f>
        <v>Info y Comunicación</v>
      </c>
      <c r="E69" s="271" t="str">
        <f>+IFERROR(VLOOKUP(C69,[1]Hoja1!$A$1:$J$82,10,0),"")</f>
        <v>Utilización de información relevante (Identifica requisitos de información; Capta fuentes de datos internas y externas; Procesa datos relevantes y los transforma en información).</v>
      </c>
      <c r="F69" s="271" t="str">
        <f>+IFERROR(VLOOKUP(C69,[1]Hoja1!$A$1:$I$82,3,0),"")</f>
        <v>La entidad ha diseñado sistemas de información para capturar y procesar datos y transformarlos en información para alcanzar los requerimientos de información definidos</v>
      </c>
      <c r="G69" s="269">
        <f>+IFERROR(VLOOKUP(C69,[1]Hoja1!$A$1:$K$82,11,0),"")</f>
        <v>3</v>
      </c>
      <c r="H69" s="272">
        <f>+IFERROR(VLOOKUP(C69,[1]Hoja1!$A$1:$L$82,12,0),"")</f>
        <v>3</v>
      </c>
      <c r="I69" s="265" t="str">
        <f t="shared" si="1"/>
        <v>Se encuentra presente y funciona correctamente, por lo tanto se requiere acciones o actividades  dirigidas a su mantenimiento dentro del marco de las lineas de defensa.</v>
      </c>
      <c r="J69" s="266">
        <v>55</v>
      </c>
      <c r="K69" s="267">
        <f>+VLOOKUP(C69,Hoja1!$A$1:$M$82,13,0)</f>
        <v>1</v>
      </c>
      <c r="L69" s="775"/>
      <c r="M69" s="84"/>
      <c r="N69" s="86"/>
      <c r="O69" s="86"/>
      <c r="P69" s="86"/>
      <c r="Q69" s="86"/>
      <c r="R69" s="86"/>
      <c r="S69" s="86"/>
      <c r="T69" s="62"/>
      <c r="U69" s="62"/>
      <c r="V69" s="62"/>
      <c r="W69" s="62"/>
      <c r="X69" s="62"/>
      <c r="Y69" s="62"/>
      <c r="Z69" s="62"/>
    </row>
    <row r="70" spans="1:26" ht="201.75" customHeight="1" x14ac:dyDescent="0.2">
      <c r="A70" s="62"/>
      <c r="B70" s="268">
        <f t="shared" si="0"/>
        <v>56</v>
      </c>
      <c r="C70" s="269" t="str">
        <f t="array" ref="C70">+IFERROR(INDEX([1]Hoja1!$A$2:$A$82,MATCH(J70,[1]Hoja1!$H$2:$H$82,0)),"")</f>
        <v>13.2</v>
      </c>
      <c r="D70" s="270" t="str">
        <f>IFERROR(VLOOKUP(C70,[1]Hoja1!$A$2:$H$82,4,0),"")</f>
        <v>Info y Comunicación</v>
      </c>
      <c r="E70" s="271" t="str">
        <f>+IFERROR(VLOOKUP(C70,[1]Hoja1!$A$1:$J$82,10,0),"")</f>
        <v>Utilización de información relevante (Identifica requisitos de información; Capta fuentes de datos internas y externas; Procesa datos relevantes y los transforma en información).</v>
      </c>
      <c r="F70" s="271" t="str">
        <f>+IFERROR(VLOOKUP(C70,[1]Hoja1!$A$1:$I$82,3,0),"")</f>
        <v xml:space="preserve"> La entidad cuenta con el inventario de información relevante (interno/externa) y cuenta con un mecanismo que permita su actualización</v>
      </c>
      <c r="G70" s="269">
        <f>+IFERROR(VLOOKUP(C70,[1]Hoja1!$A$1:$K$82,11,0),"")</f>
        <v>3</v>
      </c>
      <c r="H70" s="272">
        <f>+IFERROR(VLOOKUP(C70,[1]Hoja1!$A$1:$L$82,12,0),"")</f>
        <v>3</v>
      </c>
      <c r="I70" s="265" t="str">
        <f t="shared" si="1"/>
        <v>Se encuentra presente y funciona correctamente, por lo tanto se requiere acciones o actividades  dirigidas a su mantenimiento dentro del marco de las lineas de defensa.</v>
      </c>
      <c r="J70" s="266">
        <v>56</v>
      </c>
      <c r="K70" s="267">
        <f>+VLOOKUP(C70,Hoja1!$A$1:$M$82,13,0)</f>
        <v>1</v>
      </c>
      <c r="L70" s="775"/>
      <c r="M70" s="84"/>
      <c r="N70" s="86"/>
      <c r="O70" s="86"/>
      <c r="P70" s="86"/>
      <c r="Q70" s="86"/>
      <c r="R70" s="86"/>
      <c r="S70" s="86"/>
      <c r="T70" s="62"/>
      <c r="U70" s="62"/>
      <c r="V70" s="62"/>
      <c r="W70" s="62"/>
      <c r="X70" s="62"/>
      <c r="Y70" s="62"/>
      <c r="Z70" s="62"/>
    </row>
    <row r="71" spans="1:26" ht="171.75" customHeight="1" x14ac:dyDescent="0.2">
      <c r="A71" s="62"/>
      <c r="B71" s="268">
        <f t="shared" si="0"/>
        <v>57</v>
      </c>
      <c r="C71" s="269" t="str">
        <f t="array" ref="C71">+IFERROR(INDEX([1]Hoja1!$A$2:$A$82,MATCH(J71,[1]Hoja1!$H$2:$H$82,0)),"")</f>
        <v>13.3</v>
      </c>
      <c r="D71" s="270" t="str">
        <f>IFERROR(VLOOKUP(C71,[1]Hoja1!$A$2:$H$82,4,0),"")</f>
        <v>Info y Comunicación</v>
      </c>
      <c r="E71" s="271" t="str">
        <f>+IFERROR(VLOOKUP(C71,[1]Hoja1!$A$1:$J$82,10,0),"")</f>
        <v>Utilización de información relevante (Identifica requisitos de información; Capta fuentes de datos internas y externas; Procesa datos relevantes y los transforma en información).</v>
      </c>
      <c r="F71" s="271" t="str">
        <f>+IFERROR(VLOOKUP(C71,[1]Hoja1!$A$1:$I$82,3,0),"")</f>
        <v>La entidad considera un ámbito amplio de fuentes de datos (internas y externas), para la captura y procesamiento posterior de información clave para la consecución de metas y objetivos</v>
      </c>
      <c r="G71" s="269">
        <f>+IFERROR(VLOOKUP(C71,[1]Hoja1!$A$1:$K$82,11,0),"")</f>
        <v>3</v>
      </c>
      <c r="H71" s="272">
        <f>+IFERROR(VLOOKUP(C71,[1]Hoja1!$A$1:$L$82,12,0),"")</f>
        <v>3</v>
      </c>
      <c r="I71" s="265" t="str">
        <f t="shared" si="1"/>
        <v>Se encuentra presente y funciona correctamente, por lo tanto se requiere acciones o actividades  dirigidas a su mantenimiento dentro del marco de las lineas de defensa.</v>
      </c>
      <c r="J71" s="266">
        <v>57</v>
      </c>
      <c r="K71" s="267">
        <f>+VLOOKUP(C71,Hoja1!$A$1:$M$82,13,0)</f>
        <v>1</v>
      </c>
      <c r="L71" s="775"/>
      <c r="M71" s="84"/>
      <c r="N71" s="86"/>
      <c r="O71" s="86"/>
      <c r="P71" s="86"/>
      <c r="Q71" s="86"/>
      <c r="R71" s="86"/>
      <c r="S71" s="86"/>
      <c r="T71" s="62"/>
      <c r="U71" s="62"/>
      <c r="V71" s="62"/>
      <c r="W71" s="62"/>
      <c r="X71" s="62"/>
      <c r="Y71" s="62"/>
      <c r="Z71" s="62"/>
    </row>
    <row r="72" spans="1:26" ht="189" customHeight="1" x14ac:dyDescent="0.2">
      <c r="A72" s="62"/>
      <c r="B72" s="273">
        <f t="shared" si="0"/>
        <v>58</v>
      </c>
      <c r="C72" s="269" t="str">
        <f t="array" ref="C72">+IFERROR(INDEX([1]Hoja1!$A$2:$A$82,MATCH(J72,[1]Hoja1!$H$2:$H$82,0)),"")</f>
        <v>13.4</v>
      </c>
      <c r="D72" s="270" t="str">
        <f>IFERROR(VLOOKUP(C72,[1]Hoja1!$A$2:$H$82,4,0),"")</f>
        <v>Info y Comunicación</v>
      </c>
      <c r="E72" s="271" t="str">
        <f>+IFERROR(VLOOKUP(C72,[1]Hoja1!$A$1:$J$82,10,0),"")</f>
        <v>Utilización de información relevante (Identifica requisitos de información; Capta fuentes de datos internas y externas; Procesa datos relevantes y los transforma en información).</v>
      </c>
      <c r="F72" s="271" t="str">
        <f>+IFERROR(VLOOKUP(C72,[1]Hoja1!$A$1:$I$82,3,0),"")</f>
        <v>La entidad ha desarrollado e implementado actividades de control sobre la integridad, confidencialidad y disponibilidad de los datos e información definidos como relevantes</v>
      </c>
      <c r="G72" s="269">
        <f>+IFERROR(VLOOKUP(C72,[1]Hoja1!$A$1:$K$82,11,0),"")</f>
        <v>3</v>
      </c>
      <c r="H72" s="272">
        <f>+IFERROR(VLOOKUP(C72,[1]Hoja1!$A$1:$L$82,12,0),"")</f>
        <v>3</v>
      </c>
      <c r="I72" s="265" t="str">
        <f t="shared" si="1"/>
        <v>Se encuentra presente y funciona correctamente, por lo tanto se requiere acciones o actividades  dirigidas a su mantenimiento dentro del marco de las lineas de defensa.</v>
      </c>
      <c r="J72" s="266">
        <v>58</v>
      </c>
      <c r="K72" s="267">
        <f>+VLOOKUP(C72,Hoja1!$A$1:$M$82,13,0)</f>
        <v>1</v>
      </c>
      <c r="L72" s="775"/>
      <c r="M72" s="84"/>
      <c r="N72" s="86"/>
      <c r="O72" s="86"/>
      <c r="P72" s="86"/>
      <c r="Q72" s="86"/>
      <c r="R72" s="86"/>
      <c r="S72" s="86"/>
      <c r="T72" s="62"/>
      <c r="U72" s="62"/>
      <c r="V72" s="62"/>
      <c r="W72" s="62"/>
      <c r="X72" s="62"/>
      <c r="Y72" s="62"/>
      <c r="Z72" s="62"/>
    </row>
    <row r="73" spans="1:26" ht="257.25" customHeight="1" x14ac:dyDescent="0.2">
      <c r="A73" s="62"/>
      <c r="B73" s="268">
        <f t="shared" si="0"/>
        <v>59</v>
      </c>
      <c r="C73" s="269" t="str">
        <f t="array" ref="C73">+IFERROR(INDEX([1]Hoja1!$A$2:$A$82,MATCH(J73,[1]Hoja1!$H$2:$H$82,0)),"")</f>
        <v>14.1</v>
      </c>
      <c r="D73" s="270" t="str">
        <f>IFERROR(VLOOKUP(C73,[1]Hoja1!$A$2:$H$82,4,0),"")</f>
        <v>Info y Comunicación</v>
      </c>
      <c r="E73" s="271" t="str">
        <f>+IFERROR(VLOOKUP(C73,[1]Hoja1!$A$1:$J$82,10,0),"")</f>
        <v>Comunicación Interna (Se comunica con el Comité Institucional de Coordinación de Control Interno o su equivalente; Facilita líneas de comunicación en todos los niveles; Selecciona el método de comunicación pertinente).</v>
      </c>
      <c r="F73" s="271"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69">
        <f>+IFERROR(VLOOKUP(C73,[1]Hoja1!$A$1:$K$82,11,0),"")</f>
        <v>3</v>
      </c>
      <c r="H73" s="272">
        <f>+IFERROR(VLOOKUP(C73,[1]Hoja1!$A$1:$L$82,12,0),"")</f>
        <v>3</v>
      </c>
      <c r="I73" s="265" t="str">
        <f t="shared" si="1"/>
        <v>Se encuentra presente y funciona correctamente, por lo tanto se requiere acciones o actividades  dirigidas a su mantenimiento dentro del marco de las lineas de defensa.</v>
      </c>
      <c r="J73" s="266">
        <v>59</v>
      </c>
      <c r="K73" s="267">
        <f>+VLOOKUP(C73,Hoja1!$A$1:$M$82,13,0)</f>
        <v>1</v>
      </c>
      <c r="L73" s="775"/>
      <c r="M73" s="84"/>
      <c r="N73" s="86"/>
      <c r="O73" s="86"/>
      <c r="P73" s="86"/>
      <c r="Q73" s="86"/>
      <c r="R73" s="86"/>
      <c r="S73" s="86"/>
      <c r="T73" s="62"/>
      <c r="U73" s="62"/>
      <c r="V73" s="62"/>
      <c r="W73" s="62"/>
      <c r="X73" s="62"/>
      <c r="Y73" s="62"/>
      <c r="Z73" s="62"/>
    </row>
    <row r="74" spans="1:26" ht="194.25" customHeight="1" x14ac:dyDescent="0.2">
      <c r="A74" s="62"/>
      <c r="B74" s="273">
        <f t="shared" si="0"/>
        <v>60</v>
      </c>
      <c r="C74" s="269" t="str">
        <f t="array" ref="C74">+IFERROR(INDEX([1]Hoja1!$A$2:$A$82,MATCH(J74,[1]Hoja1!$H$2:$H$82,0)),"")</f>
        <v>14.2</v>
      </c>
      <c r="D74" s="270" t="str">
        <f>IFERROR(VLOOKUP(C74,[1]Hoja1!$A$2:$H$82,4,0),"")</f>
        <v>Info y Comunicación</v>
      </c>
      <c r="E74" s="271" t="str">
        <f>+IFERROR(VLOOKUP(C74,[1]Hoja1!$A$1:$J$82,10,0),"")</f>
        <v>Comunicación Interna (Se comunica con el Comité Institucional de Coordinación de Control Interno o su equivalente; Facilita líneas de comunicación en todos los niveles; Selecciona el método de comunicación pertinente).</v>
      </c>
      <c r="F74" s="271" t="str">
        <f>+IFERROR(VLOOKUP(C74,[1]Hoja1!$A$1:$I$82,3,0),"")</f>
        <v>La entidad cuenta con políticas de operación relacionadas con la administración de la información (niveles de autoridad y responsabilidad</v>
      </c>
      <c r="G74" s="269">
        <f>+IFERROR(VLOOKUP(C74,[1]Hoja1!$A$1:$K$82,11,0),"")</f>
        <v>3</v>
      </c>
      <c r="H74" s="272">
        <f>+IFERROR(VLOOKUP(C74,[1]Hoja1!$A$1:$L$82,12,0),"")</f>
        <v>3</v>
      </c>
      <c r="I74" s="265" t="str">
        <f t="shared" si="1"/>
        <v>Se encuentra presente y funciona correctamente, por lo tanto se requiere acciones o actividades  dirigidas a su mantenimiento dentro del marco de las lineas de defensa.</v>
      </c>
      <c r="J74" s="266">
        <v>60</v>
      </c>
      <c r="K74" s="267">
        <f>+VLOOKUP(C74,Hoja1!$A$1:$M$82,13,0)</f>
        <v>1</v>
      </c>
      <c r="L74" s="775"/>
      <c r="M74" s="84"/>
      <c r="N74" s="86"/>
      <c r="O74" s="86"/>
      <c r="P74" s="86"/>
      <c r="Q74" s="86"/>
      <c r="R74" s="86"/>
      <c r="S74" s="86"/>
      <c r="T74" s="62"/>
      <c r="U74" s="62"/>
      <c r="V74" s="62"/>
      <c r="W74" s="62"/>
      <c r="X74" s="62"/>
      <c r="Y74" s="62"/>
      <c r="Z74" s="62"/>
    </row>
    <row r="75" spans="1:26" ht="234" customHeight="1" x14ac:dyDescent="0.2">
      <c r="A75" s="62"/>
      <c r="B75" s="268">
        <f t="shared" si="0"/>
        <v>61</v>
      </c>
      <c r="C75" s="269" t="str">
        <f t="array" ref="C75">+IFERROR(INDEX([1]Hoja1!$A$2:$A$82,MATCH(J75,[1]Hoja1!$H$2:$H$82,0)),"")</f>
        <v>14.3</v>
      </c>
      <c r="D75" s="270" t="str">
        <f>IFERROR(VLOOKUP(C75,[1]Hoja1!$A$2:$H$82,4,0),"")</f>
        <v>Info y Comunicación</v>
      </c>
      <c r="E75" s="271" t="str">
        <f>+IFERROR(VLOOKUP(C75,[1]Hoja1!$A$1:$J$82,10,0),"")</f>
        <v>Comunicación Interna (Se comunica con el Comité Institucional de Coordinación de Control Interno o su equivalente; Facilita líneas de comunicación en todos los niveles; Selecciona el método de comunicación pertinente).</v>
      </c>
      <c r="F75" s="271"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69">
        <f>+IFERROR(VLOOKUP(C75,[1]Hoja1!$A$1:$K$82,11,0),"")</f>
        <v>3</v>
      </c>
      <c r="H75" s="272">
        <f>+IFERROR(VLOOKUP(C75,[1]Hoja1!$A$1:$L$82,12,0),"")</f>
        <v>3</v>
      </c>
      <c r="I75" s="265" t="str">
        <f t="shared" si="1"/>
        <v>Se encuentra presente y funciona correctamente, por lo tanto se requiere acciones o actividades  dirigidas a su mantenimiento dentro del marco de las lineas de defensa.</v>
      </c>
      <c r="J75" s="266">
        <v>61</v>
      </c>
      <c r="K75" s="267">
        <f>+VLOOKUP(C75,Hoja1!$A$1:$M$82,13,0)</f>
        <v>1</v>
      </c>
      <c r="L75" s="775"/>
      <c r="M75" s="84"/>
      <c r="N75" s="86"/>
      <c r="O75" s="86"/>
      <c r="P75" s="86"/>
      <c r="Q75" s="86"/>
      <c r="R75" s="86"/>
      <c r="S75" s="86"/>
      <c r="T75" s="62"/>
      <c r="U75" s="62"/>
      <c r="V75" s="62"/>
      <c r="W75" s="62"/>
      <c r="X75" s="62"/>
      <c r="Y75" s="62"/>
      <c r="Z75" s="62"/>
    </row>
    <row r="76" spans="1:26" ht="201.75" customHeight="1" x14ac:dyDescent="0.2">
      <c r="A76" s="62"/>
      <c r="B76" s="268">
        <f t="shared" si="0"/>
        <v>62</v>
      </c>
      <c r="C76" s="269" t="str">
        <f t="array" ref="C76">+IFERROR(INDEX([1]Hoja1!$A$2:$A$82,MATCH(J76,[1]Hoja1!$H$2:$H$82,0)),"")</f>
        <v>15.1</v>
      </c>
      <c r="D76" s="270" t="str">
        <f>IFERROR(VLOOKUP(C76,[1]Hoja1!$A$2:$H$82,4,0),"")</f>
        <v>Info y Comunicación</v>
      </c>
      <c r="E76" s="271" t="str">
        <f>+IFERROR(VLOOKUP(C76,[1]Hoja1!$A$1:$J$82,10,0),"")</f>
        <v>Comunicación con el exterior (Se comunica con los grupos de valor y con terceros externos interesados; Facilita líneas de comunicación).</v>
      </c>
      <c r="F76" s="271" t="str">
        <f>+IFERROR(VLOOKUP(C76,[1]Hoja1!$A$1:$I$82,3,0),"")</f>
        <v>La entidad desarrolla e implementa controles que facilitan la comunicación externa, la cual incluye  políticas y procedimientos. 
Incluye contratistas y proveedores de servicios tercerizados (cuando aplique).</v>
      </c>
      <c r="G76" s="269">
        <f>+IFERROR(VLOOKUP(C76,[1]Hoja1!$A$1:$K$82,11,0),"")</f>
        <v>3</v>
      </c>
      <c r="H76" s="272">
        <f>+IFERROR(VLOOKUP(C76,[1]Hoja1!$A$1:$L$82,12,0),"")</f>
        <v>3</v>
      </c>
      <c r="I76" s="265" t="str">
        <f t="shared" si="1"/>
        <v>Se encuentra presente y funciona correctamente, por lo tanto se requiere acciones o actividades  dirigidas a su mantenimiento dentro del marco de las lineas de defensa.</v>
      </c>
      <c r="J76" s="266">
        <v>62</v>
      </c>
      <c r="K76" s="267">
        <f>+VLOOKUP(C76,Hoja1!$A$1:$M$82,13,0)</f>
        <v>1</v>
      </c>
      <c r="L76" s="775"/>
      <c r="M76" s="84"/>
      <c r="N76" s="86"/>
      <c r="O76" s="86"/>
      <c r="P76" s="86"/>
      <c r="Q76" s="86"/>
      <c r="R76" s="86"/>
      <c r="S76" s="86"/>
      <c r="T76" s="62"/>
      <c r="U76" s="62"/>
      <c r="V76" s="62"/>
      <c r="W76" s="62"/>
      <c r="X76" s="62"/>
      <c r="Y76" s="62"/>
      <c r="Z76" s="62"/>
    </row>
    <row r="77" spans="1:26" ht="144.75" customHeight="1" x14ac:dyDescent="0.2">
      <c r="A77" s="62"/>
      <c r="B77" s="268">
        <f t="shared" si="0"/>
        <v>63</v>
      </c>
      <c r="C77" s="269" t="str">
        <f t="array" ref="C77">+IFERROR(INDEX([1]Hoja1!$A$2:$A$82,MATCH(J77,[1]Hoja1!$H$2:$H$82,0)),"")</f>
        <v>15.2</v>
      </c>
      <c r="D77" s="270" t="str">
        <f>IFERROR(VLOOKUP(C77,[1]Hoja1!$A$2:$H$82,4,0),"")</f>
        <v>Info y Comunicación</v>
      </c>
      <c r="E77" s="271" t="str">
        <f>+IFERROR(VLOOKUP(C77,[1]Hoja1!$A$1:$J$82,10,0),"")</f>
        <v>Comunicación con el exterior (Se comunica con los grupos de valor y con terceros externos interesados; Facilita líneas de comunicación).</v>
      </c>
      <c r="F77" s="271" t="str">
        <f>+IFERROR(VLOOKUP(C77,[1]Hoja1!$A$1:$I$82,3,0),"")</f>
        <v>La entidad cuenta con canales externos definidos de comunicación, asociados con el tipo de información a divulgar, y éstos son reconocidos a todo nivel de la organización.</v>
      </c>
      <c r="G77" s="269">
        <f>+IFERROR(VLOOKUP(C77,[1]Hoja1!$A$1:$K$82,11,0),"")</f>
        <v>3</v>
      </c>
      <c r="H77" s="272">
        <f>+IFERROR(VLOOKUP(C77,[1]Hoja1!$A$1:$L$82,12,0),"")</f>
        <v>3</v>
      </c>
      <c r="I77" s="265" t="str">
        <f t="shared" si="1"/>
        <v>Se encuentra presente y funciona correctamente, por lo tanto se requiere acciones o actividades  dirigidas a su mantenimiento dentro del marco de las lineas de defensa.</v>
      </c>
      <c r="J77" s="266">
        <v>63</v>
      </c>
      <c r="K77" s="267">
        <f>+VLOOKUP(C77,Hoja1!$A$1:$M$82,13,0)</f>
        <v>1</v>
      </c>
      <c r="L77" s="775"/>
      <c r="M77" s="84"/>
      <c r="N77" s="86"/>
      <c r="O77" s="86"/>
      <c r="P77" s="86"/>
      <c r="Q77" s="86"/>
      <c r="R77" s="86"/>
      <c r="S77" s="86"/>
      <c r="T77" s="62"/>
      <c r="U77" s="62"/>
      <c r="V77" s="62"/>
      <c r="W77" s="62"/>
      <c r="X77" s="62"/>
      <c r="Y77" s="62"/>
      <c r="Z77" s="62"/>
    </row>
    <row r="78" spans="1:26" ht="187.5" customHeight="1" x14ac:dyDescent="0.2">
      <c r="A78" s="62"/>
      <c r="B78" s="273">
        <f t="shared" si="0"/>
        <v>64</v>
      </c>
      <c r="C78" s="269" t="str">
        <f t="array" ref="C78">+IFERROR(INDEX([1]Hoja1!$A$2:$A$82,MATCH(J78,[1]Hoja1!$H$2:$H$82,0)),"")</f>
        <v>15.3</v>
      </c>
      <c r="D78" s="270" t="str">
        <f>IFERROR(VLOOKUP(C78,[1]Hoja1!$A$2:$H$82,4,0),"")</f>
        <v>Info y Comunicación</v>
      </c>
      <c r="E78" s="271" t="str">
        <f>+IFERROR(VLOOKUP(C78,[1]Hoja1!$A$1:$J$82,10,0),"")</f>
        <v>Comunicación con el exterior (Se comunica con los grupos de valor y con terceros externos interesados; Facilita líneas de comunicación).</v>
      </c>
      <c r="F78" s="271" t="str">
        <f>+IFERROR(VLOOKUP(C78,[1]Hoja1!$A$1:$I$82,3,0),"")</f>
        <v>La entidad cuenta con procesos o procedimiento para el manejo de la información entrante (quién la recibe, quién la clasifica, quién la analiza), y a la respuesta requierida (quién la canaliza y la responde)</v>
      </c>
      <c r="G78" s="269">
        <f>+IFERROR(VLOOKUP(C78,[1]Hoja1!$A$1:$K$82,11,0),"")</f>
        <v>3</v>
      </c>
      <c r="H78" s="272">
        <f>+IFERROR(VLOOKUP(C78,[1]Hoja1!$A$1:$L$82,12,0),"")</f>
        <v>3</v>
      </c>
      <c r="I78" s="265" t="str">
        <f t="shared" si="1"/>
        <v>Se encuentra presente y funciona correctamente, por lo tanto se requiere acciones o actividades  dirigidas a su mantenimiento dentro del marco de las lineas de defensa.</v>
      </c>
      <c r="J78" s="266">
        <v>64</v>
      </c>
      <c r="K78" s="267">
        <f>+VLOOKUP(C78,Hoja1!$A$1:$M$82,13,0)</f>
        <v>1</v>
      </c>
      <c r="L78" s="775"/>
      <c r="M78" s="84"/>
      <c r="N78" s="86"/>
      <c r="O78" s="86"/>
      <c r="P78" s="86"/>
      <c r="Q78" s="86"/>
      <c r="R78" s="86"/>
      <c r="S78" s="86"/>
      <c r="T78" s="62"/>
      <c r="U78" s="62"/>
      <c r="V78" s="62"/>
      <c r="W78" s="62"/>
      <c r="X78" s="62"/>
      <c r="Y78" s="62"/>
      <c r="Z78" s="62"/>
    </row>
    <row r="79" spans="1:26" ht="203.25" customHeight="1" x14ac:dyDescent="0.2">
      <c r="A79" s="62"/>
      <c r="B79" s="268">
        <f t="shared" si="0"/>
        <v>65</v>
      </c>
      <c r="C79" s="269" t="str">
        <f t="array" ref="C79">+IFERROR(INDEX([1]Hoja1!$A$2:$A$82,MATCH(J79,[1]Hoja1!$H$2:$H$82,0)),"")</f>
        <v>15.4</v>
      </c>
      <c r="D79" s="270" t="str">
        <f>IFERROR(VLOOKUP(C79,[1]Hoja1!$A$2:$H$82,4,0),"")</f>
        <v>Info y Comunicación</v>
      </c>
      <c r="E79" s="271" t="str">
        <f>+IFERROR(VLOOKUP(C79,[1]Hoja1!$A$1:$J$82,10,0),"")</f>
        <v>Comunicación con el exterior (Se comunica con los grupos de valor y con terceros externos interesados; Facilita líneas de comunicación).</v>
      </c>
      <c r="F79" s="271" t="str">
        <f>+IFERROR(VLOOKUP(C79,[1]Hoja1!$A$1:$I$82,3,0),"")</f>
        <v>La entidad cuenta con procesos o procedimientos encaminados a evaluar periodicamente la efectividad de los canales de comunicación con partes externas, así como sus contenidos, de tal forma que se puedan mejorar.</v>
      </c>
      <c r="G79" s="269">
        <f>+IFERROR(VLOOKUP(C79,[1]Hoja1!$A$1:$K$82,11,0),"")</f>
        <v>3</v>
      </c>
      <c r="H79" s="272">
        <f>+IFERROR(VLOOKUP(C79,[1]Hoja1!$A$1:$L$82,12,0),"")</f>
        <v>3</v>
      </c>
      <c r="I79" s="265" t="str">
        <f t="shared" si="1"/>
        <v>Se encuentra presente y funciona correctamente, por lo tanto se requiere acciones o actividades  dirigidas a su mantenimiento dentro del marco de las lineas de defensa.</v>
      </c>
      <c r="J79" s="266">
        <v>65</v>
      </c>
      <c r="K79" s="267">
        <f>+VLOOKUP(C79,Hoja1!$A$1:$M$82,13,0)</f>
        <v>1</v>
      </c>
      <c r="L79" s="775"/>
      <c r="M79" s="84"/>
      <c r="N79" s="86"/>
      <c r="O79" s="86"/>
      <c r="P79" s="86"/>
      <c r="Q79" s="86"/>
      <c r="R79" s="86"/>
      <c r="S79" s="86"/>
      <c r="T79" s="62"/>
      <c r="U79" s="62"/>
      <c r="V79" s="62"/>
      <c r="W79" s="62"/>
      <c r="X79" s="62"/>
      <c r="Y79" s="62"/>
      <c r="Z79" s="62"/>
    </row>
    <row r="80" spans="1:26" ht="147.75" customHeight="1" x14ac:dyDescent="0.2">
      <c r="A80" s="62"/>
      <c r="B80" s="273">
        <f t="shared" si="0"/>
        <v>66</v>
      </c>
      <c r="C80" s="269" t="str">
        <f t="array" ref="C80">+IFERROR(INDEX([1]Hoja1!$A$2:$A$82,MATCH(J80,[1]Hoja1!$H$2:$H$82,0)),"")</f>
        <v>15.5</v>
      </c>
      <c r="D80" s="270" t="str">
        <f>IFERROR(VLOOKUP(C80,[1]Hoja1!$A$2:$H$82,4,0),"")</f>
        <v>Info y Comunicación</v>
      </c>
      <c r="E80" s="271" t="str">
        <f>+IFERROR(VLOOKUP(C80,[1]Hoja1!$A$1:$J$82,10,0),"")</f>
        <v>Comunicación con el exterior (Se comunica con los grupos de valor y con terceros externos interesados; Facilita líneas de comunicación).</v>
      </c>
      <c r="F80" s="271" t="str">
        <f>+IFERROR(VLOOKUP(C80,[1]Hoja1!$A$1:$I$82,3,0),"")</f>
        <v>La entidad analiza periodicamente su caracterización de usuarios o grupos de valor, a fin de actualizarla cuando sea pertinente</v>
      </c>
      <c r="G80" s="269">
        <f>+IFERROR(VLOOKUP(C80,[1]Hoja1!$A$1:$K$82,11,0),"")</f>
        <v>3</v>
      </c>
      <c r="H80" s="272">
        <f>+IFERROR(VLOOKUP(C80,[1]Hoja1!$A$1:$L$82,12,0),"")</f>
        <v>3</v>
      </c>
      <c r="I80" s="265" t="str">
        <f t="shared" si="1"/>
        <v>Se encuentra presente y funciona correctamente, por lo tanto se requiere acciones o actividades  dirigidas a su mantenimiento dentro del marco de las lineas de defensa.</v>
      </c>
      <c r="J80" s="266">
        <v>66</v>
      </c>
      <c r="K80" s="267">
        <f>+VLOOKUP(C80,Hoja1!$A$1:$M$82,13,0)</f>
        <v>1</v>
      </c>
      <c r="L80" s="775"/>
      <c r="M80" s="84"/>
      <c r="N80" s="86"/>
      <c r="O80" s="86"/>
      <c r="P80" s="86"/>
      <c r="Q80" s="86"/>
      <c r="R80" s="86"/>
      <c r="S80" s="86"/>
      <c r="T80" s="62"/>
      <c r="U80" s="62"/>
      <c r="V80" s="62"/>
      <c r="W80" s="62"/>
      <c r="X80" s="62"/>
      <c r="Y80" s="62"/>
      <c r="Z80" s="62"/>
    </row>
    <row r="81" spans="1:26" ht="205.5" customHeight="1" x14ac:dyDescent="0.2">
      <c r="A81" s="62"/>
      <c r="B81" s="268">
        <f t="shared" si="0"/>
        <v>67</v>
      </c>
      <c r="C81" s="269" t="str">
        <f t="array" ref="C81">+IFERROR(INDEX([1]Hoja1!$A$2:$A$82,MATCH(J81,[1]Hoja1!$H$2:$H$82,0)),"")</f>
        <v>15.6</v>
      </c>
      <c r="D81" s="270" t="str">
        <f>IFERROR(VLOOKUP(C81,[1]Hoja1!$A$2:$H$82,4,0),"")</f>
        <v>Info y Comunicación</v>
      </c>
      <c r="E81" s="271" t="str">
        <f>+IFERROR(VLOOKUP(C81,[1]Hoja1!$A$1:$J$82,10,0),"")</f>
        <v>Comunicación con el exterior (Se comunica con los grupos de valor y con terceros externos interesados; Facilita líneas de comunicación).</v>
      </c>
      <c r="F81" s="271" t="str">
        <f>+IFERROR(VLOOKUP(C81,[1]Hoja1!$A$1:$I$82,3,0),"")</f>
        <v>La entidad analiza periodicamente los resultados frente a la evaluación de percepción por parte de los usuarios o grupos de valor para la incorporación de las mejoras correspondientes</v>
      </c>
      <c r="G81" s="269">
        <f>+IFERROR(VLOOKUP(C81,[1]Hoja1!$A$1:$K$82,11,0),"")</f>
        <v>3</v>
      </c>
      <c r="H81" s="272">
        <f>+IFERROR(VLOOKUP(C81,[1]Hoja1!$A$1:$L$82,12,0),"")</f>
        <v>3</v>
      </c>
      <c r="I81" s="265" t="str">
        <f t="shared" si="1"/>
        <v>Se encuentra presente y funciona correctamente, por lo tanto se requiere acciones o actividades  dirigidas a su mantenimiento dentro del marco de las lineas de defensa.</v>
      </c>
      <c r="J81" s="266">
        <v>67</v>
      </c>
      <c r="K81" s="267">
        <f>+VLOOKUP(C81,Hoja1!$A$1:$M$82,13,0)</f>
        <v>1</v>
      </c>
      <c r="L81" s="776"/>
      <c r="M81" s="84"/>
      <c r="N81" s="86"/>
      <c r="O81" s="86"/>
      <c r="P81" s="86"/>
      <c r="Q81" s="86"/>
      <c r="R81" s="86"/>
      <c r="S81" s="86"/>
      <c r="T81" s="62"/>
      <c r="U81" s="62"/>
      <c r="V81" s="62"/>
      <c r="W81" s="62"/>
      <c r="X81" s="62"/>
      <c r="Y81" s="62"/>
      <c r="Z81" s="62"/>
    </row>
    <row r="82" spans="1:26" ht="318" customHeight="1" x14ac:dyDescent="0.2">
      <c r="A82" s="62"/>
      <c r="B82" s="268">
        <f t="shared" si="0"/>
        <v>68</v>
      </c>
      <c r="C82" s="269" t="str">
        <f t="array" ref="C82">+IFERROR(INDEX([1]Hoja1!$A$2:$A$82,MATCH(J82,[1]Hoja1!$H$2:$H$82,0)),"")</f>
        <v>16.1</v>
      </c>
      <c r="D82" s="270" t="str">
        <f>IFERROR(VLOOKUP(C82,[1]Hoja1!$A$2:$H$82,4,0),"")</f>
        <v>Monitoreo - Supervisión</v>
      </c>
      <c r="E82" s="271"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71"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69">
        <f>+IFERROR(VLOOKUP(C82,[1]Hoja1!$A$1:$K$82,11,0),"")</f>
        <v>3</v>
      </c>
      <c r="H82" s="272">
        <f>+IFERROR(VLOOKUP(C82,[1]Hoja1!$A$1:$L$82,12,0),"")</f>
        <v>3</v>
      </c>
      <c r="I82" s="265" t="str">
        <f t="shared" si="1"/>
        <v>Se encuentra presente y funciona correctamente, por lo tanto se requiere acciones o actividades  dirigidas a su mantenimiento dentro del marco de las lineas de defensa.</v>
      </c>
      <c r="J82" s="266">
        <v>68</v>
      </c>
      <c r="K82" s="267">
        <f>+VLOOKUP(C82,Hoja1!$A$1:$M$82,13,0)</f>
        <v>1</v>
      </c>
      <c r="L82" s="777">
        <f>+AVERAGE(K82:K95)</f>
        <v>1</v>
      </c>
      <c r="M82" s="84"/>
      <c r="N82" s="86"/>
      <c r="O82" s="86"/>
      <c r="P82" s="86"/>
      <c r="Q82" s="86"/>
      <c r="R82" s="86"/>
      <c r="S82" s="86"/>
      <c r="T82" s="62"/>
      <c r="U82" s="62"/>
      <c r="V82" s="62"/>
      <c r="W82" s="62"/>
      <c r="X82" s="62"/>
      <c r="Y82" s="62"/>
      <c r="Z82" s="62"/>
    </row>
    <row r="83" spans="1:26" ht="324.75" customHeight="1" x14ac:dyDescent="0.2">
      <c r="A83" s="62"/>
      <c r="B83" s="268">
        <f t="shared" si="0"/>
        <v>69</v>
      </c>
      <c r="C83" s="269" t="str">
        <f t="array" ref="C83">+IFERROR(INDEX([1]Hoja1!$A$2:$A$82,MATCH(J83,[1]Hoja1!$H$2:$H$82,0)),"")</f>
        <v>16.2</v>
      </c>
      <c r="D83" s="270" t="str">
        <f>IFERROR(VLOOKUP(C83,[1]Hoja1!$A$2:$H$82,4,0),"")</f>
        <v>Monitoreo - Supervisión</v>
      </c>
      <c r="E83" s="271"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71" t="str">
        <f>+IFERROR(VLOOKUP(C83,[1]Hoja1!$A$1:$I$82,3,0),"")</f>
        <v xml:space="preserve"> La Alta Dirección periódicamente evalúa los resultados de las evaluaciones (contínuas e independientes)  para concluir acerca de la efectividad del Sistema de Control Intern</v>
      </c>
      <c r="G83" s="269">
        <f>+IFERROR(VLOOKUP(C83,[1]Hoja1!$A$1:$K$82,11,0),"")</f>
        <v>3</v>
      </c>
      <c r="H83" s="272">
        <f>+IFERROR(VLOOKUP(C83,[1]Hoja1!$A$1:$L$82,12,0),"")</f>
        <v>3</v>
      </c>
      <c r="I83" s="265" t="str">
        <f t="shared" si="1"/>
        <v>Se encuentra presente y funciona correctamente, por lo tanto se requiere acciones o actividades  dirigidas a su mantenimiento dentro del marco de las lineas de defensa.</v>
      </c>
      <c r="J83" s="266">
        <v>69</v>
      </c>
      <c r="K83" s="267">
        <f>+VLOOKUP(C83,Hoja1!$A$1:$M$82,13,0)</f>
        <v>1</v>
      </c>
      <c r="L83" s="775"/>
      <c r="M83" s="84"/>
      <c r="N83" s="86"/>
      <c r="O83" s="86"/>
      <c r="P83" s="86"/>
      <c r="Q83" s="86"/>
      <c r="R83" s="86"/>
      <c r="S83" s="86"/>
      <c r="T83" s="62"/>
      <c r="U83" s="62"/>
      <c r="V83" s="62"/>
      <c r="W83" s="62"/>
      <c r="X83" s="62"/>
      <c r="Y83" s="62"/>
      <c r="Z83" s="62"/>
    </row>
    <row r="84" spans="1:26" ht="306" customHeight="1" x14ac:dyDescent="0.2">
      <c r="A84" s="62"/>
      <c r="B84" s="273">
        <f t="shared" si="0"/>
        <v>70</v>
      </c>
      <c r="C84" s="269" t="str">
        <f t="array" ref="C84">+IFERROR(INDEX([1]Hoja1!$A$2:$A$82,MATCH(J84,[1]Hoja1!$H$2:$H$82,0)),"")</f>
        <v>16.3</v>
      </c>
      <c r="D84" s="270" t="str">
        <f>IFERROR(VLOOKUP(C84,[1]Hoja1!$A$2:$H$82,4,0),"")</f>
        <v>Monitoreo - Supervisión</v>
      </c>
      <c r="E84" s="271"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71"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69">
        <f>+IFERROR(VLOOKUP(C84,[1]Hoja1!$A$1:$K$82,11,0),"")</f>
        <v>3</v>
      </c>
      <c r="H84" s="272">
        <f>+IFERROR(VLOOKUP(C84,[1]Hoja1!$A$1:$L$82,12,0),"")</f>
        <v>3</v>
      </c>
      <c r="I84" s="265" t="str">
        <f t="shared" si="1"/>
        <v>Se encuentra presente y funciona correctamente, por lo tanto se requiere acciones o actividades  dirigidas a su mantenimiento dentro del marco de las lineas de defensa.</v>
      </c>
      <c r="J84" s="266">
        <v>70</v>
      </c>
      <c r="K84" s="267">
        <f>+VLOOKUP(C84,Hoja1!$A$1:$M$82,13,0)</f>
        <v>1</v>
      </c>
      <c r="L84" s="775"/>
      <c r="M84" s="84"/>
      <c r="N84" s="86"/>
      <c r="O84" s="86"/>
      <c r="P84" s="86"/>
      <c r="Q84" s="86"/>
      <c r="R84" s="86"/>
      <c r="S84" s="86"/>
      <c r="T84" s="62"/>
      <c r="U84" s="62"/>
      <c r="V84" s="62"/>
      <c r="W84" s="62"/>
      <c r="X84" s="62"/>
      <c r="Y84" s="62"/>
      <c r="Z84" s="62"/>
    </row>
    <row r="85" spans="1:26" ht="241.5" customHeight="1" x14ac:dyDescent="0.2">
      <c r="A85" s="62"/>
      <c r="B85" s="268">
        <f t="shared" si="0"/>
        <v>71</v>
      </c>
      <c r="C85" s="269" t="str">
        <f t="array" ref="C85">+IFERROR(INDEX([1]Hoja1!$A$2:$A$82,MATCH(J85,[1]Hoja1!$H$2:$H$82,0)),"")</f>
        <v>16.4</v>
      </c>
      <c r="D85" s="270" t="str">
        <f>IFERROR(VLOOKUP(C85,[1]Hoja1!$A$2:$H$82,4,0),"")</f>
        <v>Monitoreo - Supervisión</v>
      </c>
      <c r="E85" s="271"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71" t="str">
        <f>+IFERROR(VLOOKUP(C85,[1]Hoja1!$A$1:$I$82,3,0),"")</f>
        <v>Acorde con el Esquema de Líneas de Defensa se han implementado procedimientos de monitoreo continuo como parte de las actividades de la 2a línea de defensa, a fin de contar con información clave para la toma de decisiones</v>
      </c>
      <c r="G85" s="269">
        <f>+IFERROR(VLOOKUP(C85,[1]Hoja1!$A$1:$K$82,11,0),"")</f>
        <v>3</v>
      </c>
      <c r="H85" s="272">
        <f>+IFERROR(VLOOKUP(C85,[1]Hoja1!$A$1:$L$82,12,0),"")</f>
        <v>3</v>
      </c>
      <c r="I85" s="265" t="str">
        <f t="shared" si="1"/>
        <v>Se encuentra presente y funciona correctamente, por lo tanto se requiere acciones o actividades  dirigidas a su mantenimiento dentro del marco de las lineas de defensa.</v>
      </c>
      <c r="J85" s="266">
        <v>71</v>
      </c>
      <c r="K85" s="267">
        <f>+VLOOKUP(C85,Hoja1!$A$1:$M$82,13,0)</f>
        <v>1</v>
      </c>
      <c r="L85" s="775"/>
      <c r="M85" s="84"/>
      <c r="N85" s="86"/>
      <c r="O85" s="86"/>
      <c r="P85" s="86"/>
      <c r="Q85" s="86"/>
      <c r="R85" s="86"/>
      <c r="S85" s="86"/>
      <c r="T85" s="62"/>
      <c r="U85" s="62"/>
      <c r="V85" s="62"/>
      <c r="W85" s="62"/>
      <c r="X85" s="62"/>
      <c r="Y85" s="62"/>
      <c r="Z85" s="62"/>
    </row>
    <row r="86" spans="1:26" ht="321" customHeight="1" x14ac:dyDescent="0.2">
      <c r="A86" s="62"/>
      <c r="B86" s="273">
        <f t="shared" si="0"/>
        <v>72</v>
      </c>
      <c r="C86" s="269" t="str">
        <f t="array" ref="C86">+IFERROR(INDEX([1]Hoja1!$A$2:$A$82,MATCH(J86,[1]Hoja1!$H$2:$H$82,0)),"")</f>
        <v>16.5</v>
      </c>
      <c r="D86" s="270" t="str">
        <f>IFERROR(VLOOKUP(C86,[1]Hoja1!$A$2:$H$82,4,0),"")</f>
        <v>Monitoreo - Supervisión</v>
      </c>
      <c r="E86" s="271"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71" t="str">
        <f>+IFERROR(VLOOKUP(C86,[1]Hoja1!$A$1:$I$82,3,0),"")</f>
        <v>Frente a las evaluaciones independientes la entidad considera evaluaciones externas de organismos de control, de vigilancia, certificadores, ONG´s u otros que permitan tener una mirada independiente de las operaciones</v>
      </c>
      <c r="G86" s="269">
        <f>+IFERROR(VLOOKUP(C86,[1]Hoja1!$A$1:$K$82,11,0),"")</f>
        <v>3</v>
      </c>
      <c r="H86" s="272">
        <f>+IFERROR(VLOOKUP(C86,[1]Hoja1!$A$1:$L$82,12,0),"")</f>
        <v>3</v>
      </c>
      <c r="I86" s="265" t="str">
        <f t="shared" si="1"/>
        <v>Se encuentra presente y funciona correctamente, por lo tanto se requiere acciones o actividades  dirigidas a su mantenimiento dentro del marco de las lineas de defensa.</v>
      </c>
      <c r="J86" s="266">
        <v>72</v>
      </c>
      <c r="K86" s="267">
        <f>+VLOOKUP(C86,Hoja1!$A$1:$M$82,13,0)</f>
        <v>1</v>
      </c>
      <c r="L86" s="775"/>
      <c r="M86" s="84"/>
      <c r="N86" s="86"/>
      <c r="O86" s="86"/>
      <c r="P86" s="86"/>
      <c r="Q86" s="86"/>
      <c r="R86" s="86"/>
      <c r="S86" s="86"/>
      <c r="T86" s="62"/>
      <c r="U86" s="62"/>
      <c r="V86" s="62"/>
      <c r="W86" s="62"/>
      <c r="X86" s="62"/>
      <c r="Y86" s="62"/>
      <c r="Z86" s="62"/>
    </row>
    <row r="87" spans="1:26" ht="232.5" customHeight="1" x14ac:dyDescent="0.2">
      <c r="A87" s="280" t="s">
        <v>495</v>
      </c>
      <c r="B87" s="268">
        <f t="shared" si="0"/>
        <v>73</v>
      </c>
      <c r="C87" s="269" t="str">
        <f t="array" ref="C87">+IFERROR(INDEX([1]Hoja1!$A$2:$A$82,MATCH(J87,[1]Hoja1!$H$2:$H$82,0)),"")</f>
        <v xml:space="preserve">17.1 </v>
      </c>
      <c r="D87" s="270" t="str">
        <f>IFERROR(VLOOKUP(C87,[1]Hoja1!$A$2:$H$82,4,0),"")</f>
        <v>Monitoreo - Supervisión</v>
      </c>
      <c r="E87" s="271" t="str">
        <f>+IFERROR(VLOOKUP(C87,[1]Hoja1!$A$1:$J$82,10,0),"")</f>
        <v>Evaluación y comunicación de deficiencias oportunamente (Evalúa los resultados, Comunica las deficiencias y Monitorea las medidas correctivas).</v>
      </c>
      <c r="F87" s="271"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69">
        <f>+IFERROR(VLOOKUP(C87,[1]Hoja1!$A$1:$K$82,11,0),"")</f>
        <v>3</v>
      </c>
      <c r="H87" s="272">
        <f>+IFERROR(VLOOKUP(C87,[1]Hoja1!$A$1:$L$82,12,0),"")</f>
        <v>3</v>
      </c>
      <c r="I87" s="265" t="str">
        <f t="shared" si="1"/>
        <v>Se encuentra presente y funciona correctamente, por lo tanto se requiere acciones o actividades  dirigidas a su mantenimiento dentro del marco de las lineas de defensa.</v>
      </c>
      <c r="J87" s="266">
        <v>73</v>
      </c>
      <c r="K87" s="267">
        <f>+VLOOKUP(C87,Hoja1!$A$1:$M$82,13,0)</f>
        <v>1</v>
      </c>
      <c r="L87" s="775"/>
      <c r="M87" s="84"/>
      <c r="N87" s="86"/>
      <c r="O87" s="86"/>
      <c r="P87" s="86"/>
      <c r="Q87" s="86"/>
      <c r="R87" s="86"/>
      <c r="S87" s="86"/>
      <c r="T87" s="62"/>
      <c r="U87" s="62"/>
      <c r="V87" s="62"/>
      <c r="W87" s="62"/>
      <c r="X87" s="62"/>
      <c r="Y87" s="62"/>
      <c r="Z87" s="62"/>
    </row>
    <row r="88" spans="1:26" ht="252" customHeight="1" x14ac:dyDescent="0.2">
      <c r="A88" s="62"/>
      <c r="B88" s="268">
        <f t="shared" si="0"/>
        <v>74</v>
      </c>
      <c r="C88" s="269" t="str">
        <f t="array" ref="C88">+IFERROR(INDEX([1]Hoja1!$A$2:$A$82,MATCH(J88,[1]Hoja1!$H$2:$H$82,0)),"")</f>
        <v xml:space="preserve">17.2 </v>
      </c>
      <c r="D88" s="270" t="str">
        <f>IFERROR(VLOOKUP(C88,[1]Hoja1!$A$2:$H$82,4,0),"")</f>
        <v>Monitoreo - Supervisión</v>
      </c>
      <c r="E88" s="271" t="str">
        <f>+IFERROR(VLOOKUP(C88,[1]Hoja1!$A$1:$J$82,10,0),"")</f>
        <v>Evaluación y comunicación de deficiencias oportunamente (Evalúa los resultados, Comunica las deficiencias y Monitorea las medidas correctivas).</v>
      </c>
      <c r="F88" s="271"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69">
        <f>+IFERROR(VLOOKUP(C88,[1]Hoja1!$A$1:$K$82,11,0),"")</f>
        <v>3</v>
      </c>
      <c r="H88" s="272">
        <f>+IFERROR(VLOOKUP(C88,[1]Hoja1!$A$1:$L$82,12,0),"")</f>
        <v>3</v>
      </c>
      <c r="I88" s="265" t="str">
        <f t="shared" si="1"/>
        <v>Se encuentra presente y funciona correctamente, por lo tanto se requiere acciones o actividades  dirigidas a su mantenimiento dentro del marco de las lineas de defensa.</v>
      </c>
      <c r="J88" s="266">
        <v>74</v>
      </c>
      <c r="K88" s="267">
        <f>+VLOOKUP(C88,Hoja1!$A$1:$M$82,13,0)</f>
        <v>1</v>
      </c>
      <c r="L88" s="775"/>
      <c r="M88" s="84"/>
      <c r="N88" s="86"/>
      <c r="O88" s="86"/>
      <c r="P88" s="86"/>
      <c r="Q88" s="86"/>
      <c r="R88" s="86"/>
      <c r="S88" s="86"/>
      <c r="T88" s="62"/>
      <c r="U88" s="62"/>
      <c r="V88" s="62"/>
      <c r="W88" s="62"/>
      <c r="X88" s="62"/>
      <c r="Y88" s="62"/>
      <c r="Z88" s="62"/>
    </row>
    <row r="89" spans="1:26" ht="194.25" customHeight="1" x14ac:dyDescent="0.2">
      <c r="A89" s="62"/>
      <c r="B89" s="268">
        <f t="shared" si="0"/>
        <v>75</v>
      </c>
      <c r="C89" s="269" t="str">
        <f t="array" ref="C89">+IFERROR(INDEX([1]Hoja1!$A$2:$A$82,MATCH(J89,[1]Hoja1!$H$2:$H$82,0)),"")</f>
        <v xml:space="preserve">17.3 </v>
      </c>
      <c r="D89" s="270" t="str">
        <f>IFERROR(VLOOKUP(C89,[1]Hoja1!$A$2:$H$82,4,0),"")</f>
        <v>Monitoreo - Supervisión</v>
      </c>
      <c r="E89" s="271" t="str">
        <f>+IFERROR(VLOOKUP(C89,[1]Hoja1!$A$1:$J$82,10,0),"")</f>
        <v>Evaluación y comunicación de deficiencias oportunamente (Evalúa los resultados, Comunica las deficiencias y Monitorea las medidas correctivas).</v>
      </c>
      <c r="F89" s="271" t="str">
        <f>+IFERROR(VLOOKUP(C89,[1]Hoja1!$A$1:$I$82,3,0),"")</f>
        <v>La entidad cuenta con políticas donde se establezca a quién reportar las deficiencias de control interno como resultado del monitoreo continuo</v>
      </c>
      <c r="G89" s="269">
        <f>+IFERROR(VLOOKUP(C89,[1]Hoja1!$A$1:$K$82,11,0),"")</f>
        <v>3</v>
      </c>
      <c r="H89" s="272">
        <f>+IFERROR(VLOOKUP(C89,[1]Hoja1!$A$1:$L$82,12,0),"")</f>
        <v>3</v>
      </c>
      <c r="I89" s="265" t="str">
        <f t="shared" si="1"/>
        <v>Se encuentra presente y funciona correctamente, por lo tanto se requiere acciones o actividades  dirigidas a su mantenimiento dentro del marco de las lineas de defensa.</v>
      </c>
      <c r="J89" s="266">
        <v>75</v>
      </c>
      <c r="K89" s="267">
        <f>+VLOOKUP(C89,Hoja1!$A$1:$M$82,13,0)</f>
        <v>1</v>
      </c>
      <c r="L89" s="775"/>
      <c r="M89" s="84"/>
      <c r="N89" s="86"/>
      <c r="O89" s="86"/>
      <c r="P89" s="86"/>
      <c r="Q89" s="86"/>
      <c r="R89" s="86"/>
      <c r="S89" s="86"/>
      <c r="T89" s="62"/>
      <c r="U89" s="62"/>
      <c r="V89" s="62"/>
      <c r="W89" s="62"/>
      <c r="X89" s="62"/>
      <c r="Y89" s="62"/>
      <c r="Z89" s="62"/>
    </row>
    <row r="90" spans="1:26" ht="179.25" customHeight="1" x14ac:dyDescent="0.2">
      <c r="A90" s="62"/>
      <c r="B90" s="273">
        <f t="shared" si="0"/>
        <v>76</v>
      </c>
      <c r="C90" s="269" t="str">
        <f t="array" ref="C90">+IFERROR(INDEX([1]Hoja1!$A$2:$A$82,MATCH(J90,[1]Hoja1!$H$2:$H$82,0)),"")</f>
        <v xml:space="preserve">17.4 </v>
      </c>
      <c r="D90" s="270" t="str">
        <f>IFERROR(VLOOKUP(C90,[1]Hoja1!$A$2:$H$82,4,0),"")</f>
        <v>Monitoreo - Supervisión</v>
      </c>
      <c r="E90" s="271" t="str">
        <f>+IFERROR(VLOOKUP(C90,[1]Hoja1!$A$1:$J$82,10,0),"")</f>
        <v>Evaluación y comunicación de deficiencias oportunamente (Evalúa los resultados, Comunica las deficiencias y Monitorea las medidas correctivas).</v>
      </c>
      <c r="F90" s="271" t="str">
        <f>+IFERROR(VLOOKUP(C90,[1]Hoja1!$A$1:$I$82,3,0),"")</f>
        <v>La Alta Dirección hace seguimiento a las acciones correctivas relacionadas con las deficiencias comunicadas sobre el Sistema de Control Interno y si se han cumplido en el tiempo establecido</v>
      </c>
      <c r="G90" s="269">
        <f>+IFERROR(VLOOKUP(C90,[1]Hoja1!$A$1:$K$82,11,0),"")</f>
        <v>3</v>
      </c>
      <c r="H90" s="272">
        <f>+IFERROR(VLOOKUP(C90,[1]Hoja1!$A$1:$L$82,12,0),"")</f>
        <v>3</v>
      </c>
      <c r="I90" s="265" t="str">
        <f t="shared" si="1"/>
        <v>Se encuentra presente y funciona correctamente, por lo tanto se requiere acciones o actividades  dirigidas a su mantenimiento dentro del marco de las lineas de defensa.</v>
      </c>
      <c r="J90" s="266">
        <v>76</v>
      </c>
      <c r="K90" s="267">
        <f>+VLOOKUP(C90,Hoja1!$A$1:$M$82,13,0)</f>
        <v>1</v>
      </c>
      <c r="L90" s="775"/>
      <c r="M90" s="84"/>
      <c r="N90" s="86"/>
      <c r="O90" s="86"/>
      <c r="P90" s="86"/>
      <c r="Q90" s="86"/>
      <c r="R90" s="86"/>
      <c r="S90" s="86"/>
      <c r="T90" s="62"/>
      <c r="U90" s="62"/>
      <c r="V90" s="62"/>
      <c r="W90" s="62"/>
      <c r="X90" s="62"/>
      <c r="Y90" s="62"/>
      <c r="Z90" s="62"/>
    </row>
    <row r="91" spans="1:26" ht="168.75" customHeight="1" x14ac:dyDescent="0.2">
      <c r="A91" s="62"/>
      <c r="B91" s="268">
        <f t="shared" si="0"/>
        <v>77</v>
      </c>
      <c r="C91" s="269" t="str">
        <f t="array" ref="C91">+IFERROR(INDEX([1]Hoja1!$A$2:$A$82,MATCH(J91,[1]Hoja1!$H$2:$H$82,0)),"")</f>
        <v xml:space="preserve">17.5 </v>
      </c>
      <c r="D91" s="270" t="str">
        <f>IFERROR(VLOOKUP(C91,[1]Hoja1!$A$2:$H$82,4,0),"")</f>
        <v>Monitoreo - Supervisión</v>
      </c>
      <c r="E91" s="271" t="str">
        <f>+IFERROR(VLOOKUP(C91,[1]Hoja1!$A$1:$J$82,10,0),"")</f>
        <v>Evaluación y comunicación de deficiencias oportunamente (Evalúa los resultados, Comunica las deficiencias y Monitorea las medidas correctivas).</v>
      </c>
      <c r="F91" s="271" t="str">
        <f>+IFERROR(VLOOKUP(C91,[1]Hoja1!$A$1:$I$82,3,0),"")</f>
        <v>Los procesos y/o servicios tercerizados, son evaluados acorde con su nivel de riesgos</v>
      </c>
      <c r="G91" s="269">
        <f>+IFERROR(VLOOKUP(C91,[1]Hoja1!$A$1:$K$82,11,0),"")</f>
        <v>3</v>
      </c>
      <c r="H91" s="272">
        <f>+IFERROR(VLOOKUP(C91,[1]Hoja1!$A$1:$L$82,12,0),"")</f>
        <v>3</v>
      </c>
      <c r="I91" s="265" t="str">
        <f t="shared" si="1"/>
        <v>Se encuentra presente y funciona correctamente, por lo tanto se requiere acciones o actividades  dirigidas a su mantenimiento dentro del marco de las lineas de defensa.</v>
      </c>
      <c r="J91" s="266">
        <v>77</v>
      </c>
      <c r="K91" s="275">
        <f>+VLOOKUP(C91,Hoja1!$A$1:$M$82,13,0)</f>
        <v>1</v>
      </c>
      <c r="L91" s="775"/>
      <c r="M91" s="84"/>
      <c r="N91" s="86"/>
      <c r="O91" s="86"/>
      <c r="P91" s="86"/>
      <c r="Q91" s="86"/>
      <c r="R91" s="86"/>
      <c r="S91" s="86"/>
      <c r="T91" s="62"/>
      <c r="U91" s="62"/>
      <c r="V91" s="62"/>
      <c r="W91" s="62"/>
      <c r="X91" s="62"/>
      <c r="Y91" s="62"/>
      <c r="Z91" s="62"/>
    </row>
    <row r="92" spans="1:26" ht="195" customHeight="1" x14ac:dyDescent="0.2">
      <c r="A92" s="62"/>
      <c r="B92" s="273">
        <f t="shared" si="0"/>
        <v>78</v>
      </c>
      <c r="C92" s="269" t="str">
        <f t="array" ref="C92">+IFERROR(INDEX([1]Hoja1!$A$2:$A$82,MATCH(J92,[1]Hoja1!$H$2:$H$82,0)),"")</f>
        <v xml:space="preserve">17.6 </v>
      </c>
      <c r="D92" s="270" t="str">
        <f>IFERROR(VLOOKUP(C92,[1]Hoja1!$A$2:$H$82,4,0),"")</f>
        <v>Monitoreo - Supervisión</v>
      </c>
      <c r="E92" s="271" t="str">
        <f>+IFERROR(VLOOKUP(C92,[1]Hoja1!$A$1:$J$82,10,0),"")</f>
        <v>Evaluación y comunicación de deficiencias oportunamente (Evalúa los resultados, Comunica las deficiencias y Monitorea las medidas correctivas).</v>
      </c>
      <c r="F92" s="271" t="str">
        <f>+IFERROR(VLOOKUP(C92,[1]Hoja1!$A$1:$I$82,3,0),"")</f>
        <v>Se evalúa la información suministrada por los usuarios (Sistema PQRD), así como de otras partes interesadas para la mejora del  Sistema de Control Interno de la Entidad</v>
      </c>
      <c r="G92" s="269">
        <f>+IFERROR(VLOOKUP(C92,[1]Hoja1!$A$1:$K$82,11,0),"")</f>
        <v>3</v>
      </c>
      <c r="H92" s="272">
        <f>+IFERROR(VLOOKUP(C92,[1]Hoja1!$A$1:$L$82,12,0),"")</f>
        <v>3</v>
      </c>
      <c r="I92" s="265" t="str">
        <f t="shared" si="1"/>
        <v>Se encuentra presente y funciona correctamente, por lo tanto se requiere acciones o actividades  dirigidas a su mantenimiento dentro del marco de las lineas de defensa.</v>
      </c>
      <c r="J92" s="266">
        <v>78</v>
      </c>
      <c r="K92" s="275">
        <f>+VLOOKUP(C92,Hoja1!$A$1:$M$82,13,0)</f>
        <v>1</v>
      </c>
      <c r="L92" s="775"/>
      <c r="M92" s="84"/>
      <c r="N92" s="86"/>
      <c r="O92" s="86"/>
      <c r="P92" s="86"/>
      <c r="Q92" s="86"/>
      <c r="R92" s="86"/>
      <c r="S92" s="86"/>
      <c r="T92" s="62"/>
      <c r="U92" s="62"/>
      <c r="V92" s="62"/>
      <c r="W92" s="62"/>
      <c r="X92" s="62"/>
      <c r="Y92" s="62"/>
      <c r="Z92" s="62"/>
    </row>
    <row r="93" spans="1:26" ht="208.5" customHeight="1" x14ac:dyDescent="0.2">
      <c r="A93" s="62"/>
      <c r="B93" s="268">
        <f t="shared" si="0"/>
        <v>79</v>
      </c>
      <c r="C93" s="269" t="str">
        <f t="array" ref="C93">+IFERROR(INDEX([1]Hoja1!$A$2:$A$82,MATCH(J93,[1]Hoja1!$H$2:$H$82,0)),"")</f>
        <v xml:space="preserve">17.7 </v>
      </c>
      <c r="D93" s="270" t="str">
        <f>IFERROR(VLOOKUP(C93,[1]Hoja1!$A$2:$H$82,4,0),"")</f>
        <v>Monitoreo - Supervisión</v>
      </c>
      <c r="E93" s="271" t="str">
        <f>+IFERROR(VLOOKUP(C93,[1]Hoja1!$A$1:$J$82,10,0),"")</f>
        <v>Evaluación y comunicación de deficiencias oportunamente (Evalúa los resultados, Comunica las deficiencias y Monitorea las medidas correctivas).</v>
      </c>
      <c r="F93" s="271" t="str">
        <f>+IFERROR(VLOOKUP(C93,[1]Hoja1!$A$1:$I$82,3,0),"")</f>
        <v>Verificación del avance y cumplimiento de las acciones incluidas en los planes de mejoramiento producto de las autoevaluaciones. (2ª Línea).</v>
      </c>
      <c r="G93" s="269">
        <f>+IFERROR(VLOOKUP(C93,[1]Hoja1!$A$1:$K$82,11,0),"")</f>
        <v>3</v>
      </c>
      <c r="H93" s="272">
        <f>+IFERROR(VLOOKUP(C93,[1]Hoja1!$A$1:$L$82,12,0),"")</f>
        <v>3</v>
      </c>
      <c r="I93" s="265" t="str">
        <f t="shared" si="1"/>
        <v>Se encuentra presente y funciona correctamente, por lo tanto se requiere acciones o actividades  dirigidas a su mantenimiento dentro del marco de las lineas de defensa.</v>
      </c>
      <c r="J93" s="266">
        <v>79</v>
      </c>
      <c r="K93" s="275">
        <f>+VLOOKUP(C93,Hoja1!$A$1:$M$82,13,0)</f>
        <v>1</v>
      </c>
      <c r="L93" s="775"/>
      <c r="M93" s="84"/>
      <c r="N93" s="86"/>
      <c r="O93" s="86"/>
      <c r="P93" s="86"/>
      <c r="Q93" s="86"/>
      <c r="R93" s="86"/>
      <c r="S93" s="86"/>
      <c r="T93" s="62"/>
      <c r="U93" s="62"/>
      <c r="V93" s="62"/>
      <c r="W93" s="62"/>
      <c r="X93" s="62"/>
      <c r="Y93" s="62"/>
      <c r="Z93" s="62"/>
    </row>
    <row r="94" spans="1:26" ht="211.5" customHeight="1" x14ac:dyDescent="0.2">
      <c r="A94" s="62"/>
      <c r="B94" s="268">
        <f t="shared" si="0"/>
        <v>80</v>
      </c>
      <c r="C94" s="269" t="str">
        <f t="array" ref="C94">+IFERROR(INDEX([1]Hoja1!$A$2:$A$82,MATCH(J94,[1]Hoja1!$H$2:$H$82,0)),"")</f>
        <v xml:space="preserve">17.8 </v>
      </c>
      <c r="D94" s="270" t="str">
        <f>IFERROR(VLOOKUP(C94,[1]Hoja1!$A$2:$H$82,4,0),"")</f>
        <v>Monitoreo - Supervisión</v>
      </c>
      <c r="E94" s="271" t="str">
        <f>+IFERROR(VLOOKUP(C94,[1]Hoja1!$A$1:$J$82,10,0),"")</f>
        <v>Evaluación y comunicación de deficiencias oportunamente (Evalúa los resultados, Comunica las deficiencias y Monitorea las medidas correctivas).</v>
      </c>
      <c r="F94" s="271" t="str">
        <f>+IFERROR(VLOOKUP(C94,[1]Hoja1!$A$1:$I$82,3,0),"")</f>
        <v>Evaluación de la efectividad de las acciones incluidas en los Planes de mejoramiento producto de las auditorías internas y de entes externos. (3ª Línea</v>
      </c>
      <c r="G94" s="269">
        <f>+IFERROR(VLOOKUP(C94,[1]Hoja1!$A$1:$K$82,11,0),"")</f>
        <v>3</v>
      </c>
      <c r="H94" s="272">
        <f>+IFERROR(VLOOKUP(C94,[1]Hoja1!$A$1:$L$82,12,0),"")</f>
        <v>3</v>
      </c>
      <c r="I94" s="265" t="str">
        <f t="shared" si="1"/>
        <v>Se encuentra presente y funciona correctamente, por lo tanto se requiere acciones o actividades  dirigidas a su mantenimiento dentro del marco de las lineas de defensa.</v>
      </c>
      <c r="J94" s="266">
        <v>80</v>
      </c>
      <c r="K94" s="275">
        <f>+VLOOKUP(C94,Hoja1!$A$1:$M$82,13,0)</f>
        <v>1</v>
      </c>
      <c r="L94" s="775"/>
      <c r="M94" s="84"/>
      <c r="N94" s="86"/>
      <c r="O94" s="86"/>
      <c r="P94" s="86"/>
      <c r="Q94" s="86"/>
      <c r="R94" s="86"/>
      <c r="S94" s="86"/>
      <c r="T94" s="62"/>
      <c r="U94" s="62"/>
      <c r="V94" s="62"/>
      <c r="W94" s="62"/>
      <c r="X94" s="62"/>
      <c r="Y94" s="62"/>
      <c r="Z94" s="62"/>
    </row>
    <row r="95" spans="1:26" ht="180" customHeight="1" x14ac:dyDescent="0.2">
      <c r="A95" s="62"/>
      <c r="B95" s="268">
        <f t="shared" si="0"/>
        <v>81</v>
      </c>
      <c r="C95" s="269" t="str">
        <f t="array" ref="C95">+IFERROR(INDEX([1]Hoja1!$A$2:$A$82,MATCH(J95,[1]Hoja1!$H$2:$H$82,0)),"")</f>
        <v xml:space="preserve">17.9 </v>
      </c>
      <c r="D95" s="270" t="str">
        <f>IFERROR(VLOOKUP(C95,[1]Hoja1!$A$2:$H$82,4,0),"")</f>
        <v>Monitoreo - Supervisión</v>
      </c>
      <c r="E95" s="271" t="str">
        <f>+IFERROR(VLOOKUP(C95,[1]Hoja1!$A$1:$J$82,10,0),"")</f>
        <v>Evaluación y comunicación de deficiencias oportunamente (Evalúa los resultados, Comunica las deficiencias y Monitorea las medidas correctivas).</v>
      </c>
      <c r="F95" s="271" t="str">
        <f>+IFERROR(VLOOKUP(C95,[1]Hoja1!$A$1:$I$82,3,0),"")</f>
        <v>Las deficiencias de control interno son reportadas a los responsables de nivel jerárquico superior, para tomar la acciones correspondientes</v>
      </c>
      <c r="G95" s="269">
        <f>+IFERROR(VLOOKUP(C95,[1]Hoja1!$A$1:$K$82,11,0),"")</f>
        <v>3</v>
      </c>
      <c r="H95" s="272">
        <f>+IFERROR(VLOOKUP(C95,[1]Hoja1!$A$1:$L$82,12,0),"")</f>
        <v>3</v>
      </c>
      <c r="I95" s="265" t="str">
        <f t="shared" si="1"/>
        <v>Se encuentra presente y funciona correctamente, por lo tanto se requiere acciones o actividades  dirigidas a su mantenimiento dentro del marco de las lineas de defensa.</v>
      </c>
      <c r="J95" s="266">
        <v>81</v>
      </c>
      <c r="K95" s="275">
        <f>+VLOOKUP(C95,Hoja1!$A$1:$M$82,13,0)</f>
        <v>1</v>
      </c>
      <c r="L95" s="778"/>
      <c r="M95" s="84"/>
      <c r="N95" s="86"/>
      <c r="O95" s="86"/>
      <c r="P95" s="86"/>
      <c r="Q95" s="86"/>
      <c r="R95" s="86"/>
      <c r="S95" s="86"/>
      <c r="T95" s="62"/>
      <c r="U95" s="62"/>
      <c r="V95" s="62"/>
      <c r="W95" s="62"/>
      <c r="X95" s="62"/>
      <c r="Y95" s="62"/>
      <c r="Z95" s="62"/>
    </row>
    <row r="96" spans="1:26" ht="99.75" customHeight="1" x14ac:dyDescent="0.2">
      <c r="A96" s="62"/>
      <c r="B96" s="273">
        <f t="shared" ref="B96:B164" si="2">+IF(ISTEXT(D96),J96,"")</f>
        <v>82</v>
      </c>
      <c r="C96" s="269" t="str">
        <f t="array" ref="C96">+IFERROR(INDEX(Hoja1!$A$2:$A$82,MATCH(J96,Hoja1!$H$2:$H$82,0)),"")</f>
        <v/>
      </c>
      <c r="D96" s="270" t="str">
        <f>IFERROR(VLOOKUP(C96,Hoja1!$A$2:$H$82,4,0),"")</f>
        <v/>
      </c>
      <c r="E96" s="270" t="str">
        <f>+IFERROR(VLOOKUP(C96,Hoja1!$A$1:$J$82,10,0),"")</f>
        <v/>
      </c>
      <c r="F96" s="270" t="str">
        <f>+IFERROR(VLOOKUP(C96,Hoja1!$A$1:$I$82,3,0),"")</f>
        <v/>
      </c>
      <c r="G96" s="269" t="str">
        <f>+IFERROR(VLOOKUP(C96,Hoja1!$A$1:$K$82,11,0),"")</f>
        <v/>
      </c>
      <c r="H96" s="272" t="str">
        <f>+IFERROR(VLOOKUP(C96,Hoja1!$A$1:$L$82,12,0),"")</f>
        <v/>
      </c>
      <c r="I96" s="269"/>
      <c r="J96" s="266">
        <v>82</v>
      </c>
      <c r="K96" s="276"/>
      <c r="L96" s="277"/>
      <c r="M96" s="84"/>
      <c r="N96" s="86"/>
      <c r="O96" s="86"/>
      <c r="P96" s="86"/>
      <c r="Q96" s="86"/>
      <c r="R96" s="86"/>
      <c r="S96" s="86"/>
      <c r="T96" s="62"/>
      <c r="U96" s="62"/>
      <c r="V96" s="62"/>
      <c r="W96" s="62"/>
      <c r="X96" s="62"/>
      <c r="Y96" s="62"/>
      <c r="Z96" s="62"/>
    </row>
    <row r="97" spans="1:26" ht="99.75" customHeight="1" x14ac:dyDescent="0.2">
      <c r="A97" s="62"/>
      <c r="B97" s="268">
        <f t="shared" si="2"/>
        <v>83</v>
      </c>
      <c r="C97" s="269" t="str">
        <f t="array" ref="C97">+IFERROR(INDEX(Hoja1!$A$2:$A$82,MATCH(J97,Hoja1!$H$2:$H$82,0)),"")</f>
        <v/>
      </c>
      <c r="D97" s="270" t="str">
        <f>IFERROR(VLOOKUP(C97,Hoja1!$A$2:$H$82,4,0),"")</f>
        <v/>
      </c>
      <c r="E97" s="270" t="str">
        <f>+IFERROR(VLOOKUP(C97,Hoja1!$A$1:$J$82,10,0),"")</f>
        <v/>
      </c>
      <c r="F97" s="270" t="str">
        <f>+IFERROR(VLOOKUP(C97,Hoja1!$A$1:$I$82,3,0),"")</f>
        <v/>
      </c>
      <c r="G97" s="269" t="str">
        <f>+IFERROR(VLOOKUP(C97,Hoja1!$A$1:$K$82,11,0),"")</f>
        <v/>
      </c>
      <c r="H97" s="272" t="str">
        <f>+IFERROR(VLOOKUP(C97,Hoja1!$A$1:$L$82,12,0),"")</f>
        <v/>
      </c>
      <c r="I97" s="269"/>
      <c r="J97" s="266">
        <v>83</v>
      </c>
      <c r="K97" s="278"/>
      <c r="L97" s="279"/>
      <c r="M97" s="84"/>
      <c r="N97" s="86"/>
      <c r="O97" s="86"/>
      <c r="P97" s="86"/>
      <c r="Q97" s="86"/>
      <c r="R97" s="86"/>
      <c r="S97" s="86"/>
      <c r="T97" s="62"/>
      <c r="U97" s="62"/>
      <c r="V97" s="62"/>
      <c r="W97" s="62"/>
      <c r="X97" s="62"/>
      <c r="Y97" s="62"/>
      <c r="Z97" s="62"/>
    </row>
    <row r="98" spans="1:26" ht="99.75" customHeight="1" x14ac:dyDescent="0.2">
      <c r="A98" s="62"/>
      <c r="B98" s="273">
        <f t="shared" si="2"/>
        <v>84</v>
      </c>
      <c r="C98" s="269" t="str">
        <f t="array" ref="C98">+IFERROR(INDEX(Hoja1!$A$2:$A$82,MATCH(J98,Hoja1!$H$2:$H$82,0)),"")</f>
        <v/>
      </c>
      <c r="D98" s="270" t="str">
        <f>IFERROR(VLOOKUP(C98,Hoja1!$A$2:$H$82,4,0),"")</f>
        <v/>
      </c>
      <c r="E98" s="270" t="str">
        <f>+IFERROR(VLOOKUP(C98,Hoja1!$A$1:$J$82,10,0),"")</f>
        <v/>
      </c>
      <c r="F98" s="270" t="str">
        <f>+IFERROR(VLOOKUP(C98,Hoja1!$A$1:$I$82,3,0),"")</f>
        <v/>
      </c>
      <c r="G98" s="269" t="str">
        <f>+IFERROR(VLOOKUP(C98,Hoja1!$A$1:$K$82,11,0),"")</f>
        <v/>
      </c>
      <c r="H98" s="272" t="str">
        <f>+IFERROR(VLOOKUP(C98,Hoja1!$A$1:$L$82,12,0),"")</f>
        <v/>
      </c>
      <c r="I98" s="269"/>
      <c r="J98" s="266">
        <v>84</v>
      </c>
      <c r="K98" s="276"/>
      <c r="L98" s="279"/>
      <c r="M98" s="84"/>
      <c r="N98" s="86"/>
      <c r="O98" s="86"/>
      <c r="P98" s="86"/>
      <c r="Q98" s="86"/>
      <c r="R98" s="86"/>
      <c r="S98" s="86"/>
      <c r="T98" s="62"/>
      <c r="U98" s="62"/>
      <c r="V98" s="62"/>
      <c r="W98" s="62"/>
      <c r="X98" s="62"/>
      <c r="Y98" s="62"/>
      <c r="Z98" s="62"/>
    </row>
    <row r="99" spans="1:26" ht="99.75" customHeight="1" x14ac:dyDescent="0.2">
      <c r="A99" s="62"/>
      <c r="B99" s="268">
        <f t="shared" si="2"/>
        <v>85</v>
      </c>
      <c r="C99" s="269" t="str">
        <f t="array" ref="C99">+IFERROR(INDEX(Hoja1!$A$2:$A$82,MATCH(J99,Hoja1!$H$2:$H$82,0)),"")</f>
        <v/>
      </c>
      <c r="D99" s="270" t="str">
        <f>IFERROR(VLOOKUP(C99,Hoja1!$A$2:$H$82,4,0),"")</f>
        <v/>
      </c>
      <c r="E99" s="270" t="str">
        <f>+IFERROR(VLOOKUP(C99,Hoja1!$A$1:$J$82,10,0),"")</f>
        <v/>
      </c>
      <c r="F99" s="270" t="str">
        <f>+IFERROR(VLOOKUP(C99,Hoja1!$A$1:$I$82,3,0),"")</f>
        <v/>
      </c>
      <c r="G99" s="269" t="str">
        <f>+IFERROR(VLOOKUP(C99,Hoja1!$A$1:$K$82,11,0),"")</f>
        <v/>
      </c>
      <c r="H99" s="272" t="str">
        <f>+IFERROR(VLOOKUP(C99,Hoja1!$A$1:$L$82,12,0),"")</f>
        <v/>
      </c>
      <c r="I99" s="269"/>
      <c r="J99" s="266">
        <v>85</v>
      </c>
      <c r="K99" s="276"/>
      <c r="L99" s="279"/>
      <c r="M99" s="84"/>
      <c r="N99" s="86"/>
      <c r="O99" s="86"/>
      <c r="P99" s="86"/>
      <c r="Q99" s="86"/>
      <c r="R99" s="86"/>
      <c r="S99" s="86"/>
      <c r="T99" s="62"/>
      <c r="U99" s="62"/>
      <c r="V99" s="62"/>
      <c r="W99" s="62"/>
      <c r="X99" s="62"/>
      <c r="Y99" s="62"/>
      <c r="Z99" s="62"/>
    </row>
    <row r="100" spans="1:26" ht="99.75" customHeight="1" x14ac:dyDescent="0.2">
      <c r="A100" s="62"/>
      <c r="B100" s="268">
        <f t="shared" si="2"/>
        <v>86</v>
      </c>
      <c r="C100" s="269" t="str">
        <f t="array" ref="C100">+IFERROR(INDEX(Hoja1!$A$2:$A$82,MATCH(J100,Hoja1!$H$2:$H$82,0)),"")</f>
        <v/>
      </c>
      <c r="D100" s="270" t="str">
        <f>IFERROR(VLOOKUP(C100,Hoja1!$A$2:$H$82,4,0),"")</f>
        <v/>
      </c>
      <c r="E100" s="270" t="str">
        <f>+IFERROR(VLOOKUP(C100,Hoja1!$A$1:$J$82,10,0),"")</f>
        <v/>
      </c>
      <c r="F100" s="270" t="str">
        <f>+IFERROR(VLOOKUP(C100,Hoja1!$A$1:$I$82,3,0),"")</f>
        <v/>
      </c>
      <c r="G100" s="269" t="str">
        <f>+IFERROR(VLOOKUP(C100,Hoja1!$A$1:$K$82,11,0),"")</f>
        <v/>
      </c>
      <c r="H100" s="272" t="str">
        <f>+IFERROR(VLOOKUP(C100,Hoja1!$A$1:$L$82,12,0),"")</f>
        <v/>
      </c>
      <c r="I100" s="269"/>
      <c r="J100" s="266">
        <v>86</v>
      </c>
      <c r="K100" s="276"/>
      <c r="L100" s="279"/>
      <c r="M100" s="84"/>
      <c r="N100" s="86"/>
      <c r="O100" s="86"/>
      <c r="P100" s="86"/>
      <c r="Q100" s="86"/>
      <c r="R100" s="86"/>
      <c r="S100" s="86"/>
      <c r="T100" s="62"/>
      <c r="U100" s="62"/>
      <c r="V100" s="62"/>
      <c r="W100" s="62"/>
      <c r="X100" s="62"/>
      <c r="Y100" s="62"/>
      <c r="Z100" s="62"/>
    </row>
    <row r="101" spans="1:26" ht="99.75" customHeight="1" x14ac:dyDescent="0.2">
      <c r="A101" s="62"/>
      <c r="B101" s="268">
        <f t="shared" si="2"/>
        <v>87</v>
      </c>
      <c r="C101" s="269" t="str">
        <f t="array" ref="C101">+IFERROR(INDEX(Hoja1!$A$2:$A$82,MATCH(J101,Hoja1!$H$2:$H$82,0)),"")</f>
        <v/>
      </c>
      <c r="D101" s="270" t="str">
        <f>IFERROR(VLOOKUP(C101,Hoja1!$A$2:$H$82,4,0),"")</f>
        <v/>
      </c>
      <c r="E101" s="270" t="str">
        <f>+IFERROR(VLOOKUP(C101,Hoja1!$A$1:$J$82,10,0),"")</f>
        <v/>
      </c>
      <c r="F101" s="270" t="str">
        <f>+IFERROR(VLOOKUP(C101,Hoja1!$A$1:$I$82,3,0),"")</f>
        <v/>
      </c>
      <c r="G101" s="269" t="str">
        <f>+IFERROR(VLOOKUP(C101,Hoja1!$A$1:$K$82,11,0),"")</f>
        <v/>
      </c>
      <c r="H101" s="272" t="str">
        <f>+IFERROR(VLOOKUP(C101,Hoja1!$A$1:$L$82,12,0),"")</f>
        <v/>
      </c>
      <c r="I101" s="269"/>
      <c r="J101" s="266">
        <v>87</v>
      </c>
      <c r="K101" s="276"/>
      <c r="L101" s="279"/>
      <c r="M101" s="84"/>
      <c r="N101" s="86"/>
      <c r="O101" s="86"/>
      <c r="P101" s="86"/>
      <c r="Q101" s="86"/>
      <c r="R101" s="86"/>
      <c r="S101" s="86"/>
      <c r="T101" s="62"/>
      <c r="U101" s="62"/>
      <c r="V101" s="62"/>
      <c r="W101" s="62"/>
      <c r="X101" s="62"/>
      <c r="Y101" s="62"/>
      <c r="Z101" s="62"/>
    </row>
    <row r="102" spans="1:26" ht="99.75" customHeight="1" x14ac:dyDescent="0.2">
      <c r="A102" s="62"/>
      <c r="B102" s="273">
        <f t="shared" si="2"/>
        <v>88</v>
      </c>
      <c r="C102" s="269" t="str">
        <f t="array" ref="C102">+IFERROR(INDEX(Hoja1!$A$2:$A$82,MATCH(J102,Hoja1!$H$2:$H$82,0)),"")</f>
        <v/>
      </c>
      <c r="D102" s="270" t="str">
        <f>IFERROR(VLOOKUP(C102,Hoja1!$A$2:$H$82,4,0),"")</f>
        <v/>
      </c>
      <c r="E102" s="270" t="str">
        <f>+IFERROR(VLOOKUP(C102,Hoja1!$A$1:$J$82,10,0),"")</f>
        <v/>
      </c>
      <c r="F102" s="270" t="str">
        <f>+IFERROR(VLOOKUP(C102,Hoja1!$A$1:$I$82,3,0),"")</f>
        <v/>
      </c>
      <c r="G102" s="269" t="str">
        <f>+IFERROR(VLOOKUP(C102,Hoja1!$A$1:$K$82,11,0),"")</f>
        <v/>
      </c>
      <c r="H102" s="272" t="str">
        <f>+IFERROR(VLOOKUP(C102,Hoja1!$A$1:$L$82,12,0),"")</f>
        <v/>
      </c>
      <c r="I102" s="269"/>
      <c r="J102" s="266">
        <v>88</v>
      </c>
      <c r="K102" s="276"/>
      <c r="L102" s="279"/>
      <c r="M102" s="84"/>
      <c r="N102" s="86"/>
      <c r="O102" s="86"/>
      <c r="P102" s="86"/>
      <c r="Q102" s="86"/>
      <c r="R102" s="86"/>
      <c r="S102" s="86"/>
      <c r="T102" s="62"/>
      <c r="U102" s="62"/>
      <c r="V102" s="62"/>
      <c r="W102" s="62"/>
      <c r="X102" s="62"/>
      <c r="Y102" s="62"/>
      <c r="Z102" s="62"/>
    </row>
    <row r="103" spans="1:26" ht="99.75" customHeight="1" x14ac:dyDescent="0.2">
      <c r="A103" s="62"/>
      <c r="B103" s="268">
        <f t="shared" si="2"/>
        <v>89</v>
      </c>
      <c r="C103" s="269" t="str">
        <f t="array" ref="C103">+IFERROR(INDEX(Hoja1!$A$2:$A$82,MATCH(J103,Hoja1!$H$2:$H$82,0)),"")</f>
        <v/>
      </c>
      <c r="D103" s="270" t="str">
        <f>IFERROR(VLOOKUP(C103,Hoja1!$A$2:$H$82,4,0),"")</f>
        <v/>
      </c>
      <c r="E103" s="270" t="str">
        <f>+IFERROR(VLOOKUP(C103,Hoja1!$A$1:$J$82,10,0),"")</f>
        <v/>
      </c>
      <c r="F103" s="270" t="str">
        <f>+IFERROR(VLOOKUP(C103,Hoja1!$A$1:$I$82,3,0),"")</f>
        <v/>
      </c>
      <c r="G103" s="269" t="str">
        <f>+IFERROR(VLOOKUP(C103,Hoja1!$A$1:$K$82,11,0),"")</f>
        <v/>
      </c>
      <c r="H103" s="272" t="str">
        <f>+IFERROR(VLOOKUP(C103,Hoja1!$A$1:$L$82,12,0),"")</f>
        <v/>
      </c>
      <c r="I103" s="269"/>
      <c r="J103" s="266">
        <v>89</v>
      </c>
      <c r="K103" s="276"/>
      <c r="L103" s="279"/>
      <c r="M103" s="84"/>
      <c r="N103" s="86"/>
      <c r="O103" s="86"/>
      <c r="P103" s="86"/>
      <c r="Q103" s="86"/>
      <c r="R103" s="86"/>
      <c r="S103" s="86"/>
      <c r="T103" s="62"/>
      <c r="U103" s="62"/>
      <c r="V103" s="62"/>
      <c r="W103" s="62"/>
      <c r="X103" s="62"/>
      <c r="Y103" s="62"/>
      <c r="Z103" s="62"/>
    </row>
    <row r="104" spans="1:26" ht="99.75" customHeight="1" x14ac:dyDescent="0.2">
      <c r="A104" s="62"/>
      <c r="B104" s="273">
        <f t="shared" si="2"/>
        <v>90</v>
      </c>
      <c r="C104" s="269" t="str">
        <f t="array" ref="C104">+IFERROR(INDEX(Hoja1!$A$2:$A$82,MATCH(J104,Hoja1!$H$2:$H$82,0)),"")</f>
        <v/>
      </c>
      <c r="D104" s="270" t="str">
        <f>IFERROR(VLOOKUP(C104,Hoja1!$A$2:$H$82,4,0),"")</f>
        <v/>
      </c>
      <c r="E104" s="270" t="str">
        <f>+IFERROR(VLOOKUP(C104,Hoja1!$A$1:$J$82,10,0),"")</f>
        <v/>
      </c>
      <c r="F104" s="270" t="str">
        <f>+IFERROR(VLOOKUP(C104,Hoja1!$A$1:$I$82,3,0),"")</f>
        <v/>
      </c>
      <c r="G104" s="269" t="str">
        <f>+IFERROR(VLOOKUP(C104,Hoja1!$A$1:$K$82,11,0),"")</f>
        <v/>
      </c>
      <c r="H104" s="272" t="str">
        <f>+IFERROR(VLOOKUP(C104,Hoja1!$A$1:$L$82,12,0),"")</f>
        <v/>
      </c>
      <c r="I104" s="269"/>
      <c r="J104" s="266">
        <v>90</v>
      </c>
      <c r="K104" s="276"/>
      <c r="L104" s="279"/>
      <c r="M104" s="84"/>
      <c r="N104" s="86"/>
      <c r="O104" s="86"/>
      <c r="P104" s="86"/>
      <c r="Q104" s="86"/>
      <c r="R104" s="86"/>
      <c r="S104" s="86"/>
      <c r="T104" s="62"/>
      <c r="U104" s="62"/>
      <c r="V104" s="62"/>
      <c r="W104" s="62"/>
      <c r="X104" s="62"/>
      <c r="Y104" s="62"/>
      <c r="Z104" s="62"/>
    </row>
    <row r="105" spans="1:26" ht="99.75" customHeight="1" x14ac:dyDescent="0.2">
      <c r="A105" s="62"/>
      <c r="B105" s="268">
        <f t="shared" si="2"/>
        <v>91</v>
      </c>
      <c r="C105" s="269" t="str">
        <f t="array" ref="C105">+IFERROR(INDEX(Hoja1!$A$2:$A$82,MATCH(J105,Hoja1!$H$2:$H$82,0)),"")</f>
        <v/>
      </c>
      <c r="D105" s="270" t="str">
        <f>IFERROR(VLOOKUP(C105,Hoja1!$A$2:$H$82,4,0),"")</f>
        <v/>
      </c>
      <c r="E105" s="270" t="str">
        <f>+IFERROR(VLOOKUP(C105,Hoja1!$A$1:$J$82,10,0),"")</f>
        <v/>
      </c>
      <c r="F105" s="270" t="str">
        <f>+IFERROR(VLOOKUP(C105,Hoja1!$A$1:$I$82,3,0),"")</f>
        <v/>
      </c>
      <c r="G105" s="269" t="str">
        <f>+IFERROR(VLOOKUP(C105,Hoja1!$A$1:$K$82,11,0),"")</f>
        <v/>
      </c>
      <c r="H105" s="272" t="str">
        <f>+IFERROR(VLOOKUP(C105,Hoja1!$A$1:$L$82,12,0),"")</f>
        <v/>
      </c>
      <c r="I105" s="269"/>
      <c r="J105" s="266">
        <v>91</v>
      </c>
      <c r="K105" s="276"/>
      <c r="L105" s="279"/>
      <c r="M105" s="84"/>
      <c r="N105" s="86"/>
      <c r="O105" s="86"/>
      <c r="P105" s="86"/>
      <c r="Q105" s="86"/>
      <c r="R105" s="86"/>
      <c r="S105" s="86"/>
      <c r="T105" s="62"/>
      <c r="U105" s="62"/>
      <c r="V105" s="62"/>
      <c r="W105" s="62"/>
      <c r="X105" s="62"/>
      <c r="Y105" s="62"/>
      <c r="Z105" s="62"/>
    </row>
    <row r="106" spans="1:26" ht="99.75" customHeight="1" x14ac:dyDescent="0.2">
      <c r="A106" s="62"/>
      <c r="B106" s="268">
        <f t="shared" si="2"/>
        <v>92</v>
      </c>
      <c r="C106" s="269" t="str">
        <f t="array" ref="C106">+IFERROR(INDEX(Hoja1!$A$2:$A$82,MATCH(J106,Hoja1!$H$2:$H$82,0)),"")</f>
        <v/>
      </c>
      <c r="D106" s="270" t="str">
        <f>IFERROR(VLOOKUP(C106,Hoja1!$A$2:$H$82,4,0),"")</f>
        <v/>
      </c>
      <c r="E106" s="270" t="str">
        <f>+IFERROR(VLOOKUP(C106,Hoja1!$A$1:$J$82,10,0),"")</f>
        <v/>
      </c>
      <c r="F106" s="270" t="str">
        <f>+IFERROR(VLOOKUP(C106,Hoja1!$A$1:$I$82,3,0),"")</f>
        <v/>
      </c>
      <c r="G106" s="269" t="str">
        <f>+IFERROR(VLOOKUP(C106,Hoja1!$A$1:$K$82,11,0),"")</f>
        <v/>
      </c>
      <c r="H106" s="272" t="str">
        <f>+IFERROR(VLOOKUP(C106,Hoja1!$A$1:$L$82,12,0),"")</f>
        <v/>
      </c>
      <c r="I106" s="269"/>
      <c r="J106" s="266">
        <v>92</v>
      </c>
      <c r="K106" s="276"/>
      <c r="L106" s="279"/>
      <c r="M106" s="84"/>
      <c r="N106" s="86"/>
      <c r="O106" s="86"/>
      <c r="P106" s="86"/>
      <c r="Q106" s="86"/>
      <c r="R106" s="86"/>
      <c r="S106" s="86"/>
      <c r="T106" s="62"/>
      <c r="U106" s="62"/>
      <c r="V106" s="62"/>
      <c r="W106" s="62"/>
      <c r="X106" s="62"/>
      <c r="Y106" s="62"/>
      <c r="Z106" s="62"/>
    </row>
    <row r="107" spans="1:26" ht="99.75" customHeight="1" x14ac:dyDescent="0.2">
      <c r="A107" s="62"/>
      <c r="B107" s="268">
        <f t="shared" si="2"/>
        <v>93</v>
      </c>
      <c r="C107" s="269" t="str">
        <f t="array" ref="C107">+IFERROR(INDEX(Hoja1!$A$2:$A$82,MATCH(J107,Hoja1!$H$2:$H$82,0)),"")</f>
        <v/>
      </c>
      <c r="D107" s="270" t="str">
        <f>IFERROR(VLOOKUP(C107,Hoja1!$A$2:$H$82,4,0),"")</f>
        <v/>
      </c>
      <c r="E107" s="270" t="str">
        <f>+IFERROR(VLOOKUP(C107,Hoja1!$A$1:$J$82,10,0),"")</f>
        <v/>
      </c>
      <c r="F107" s="270" t="str">
        <f>+IFERROR(VLOOKUP(C107,Hoja1!$A$1:$I$82,3,0),"")</f>
        <v/>
      </c>
      <c r="G107" s="269" t="str">
        <f>+IFERROR(VLOOKUP(C107,Hoja1!$A$1:$K$82,11,0),"")</f>
        <v/>
      </c>
      <c r="H107" s="272" t="str">
        <f>+IFERROR(VLOOKUP(C107,Hoja1!$A$1:$L$82,12,0),"")</f>
        <v/>
      </c>
      <c r="I107" s="269"/>
      <c r="J107" s="266">
        <v>93</v>
      </c>
      <c r="K107" s="276"/>
      <c r="L107" s="279"/>
      <c r="M107" s="84"/>
      <c r="N107" s="86"/>
      <c r="O107" s="86"/>
      <c r="P107" s="86"/>
      <c r="Q107" s="86"/>
      <c r="R107" s="86"/>
      <c r="S107" s="86"/>
      <c r="T107" s="62"/>
      <c r="U107" s="62"/>
      <c r="V107" s="62"/>
      <c r="W107" s="62"/>
      <c r="X107" s="62"/>
      <c r="Y107" s="62"/>
      <c r="Z107" s="62"/>
    </row>
    <row r="108" spans="1:26" ht="99.75" customHeight="1" x14ac:dyDescent="0.2">
      <c r="A108" s="62"/>
      <c r="B108" s="273">
        <f t="shared" si="2"/>
        <v>94</v>
      </c>
      <c r="C108" s="269" t="str">
        <f t="array" ref="C108">+IFERROR(INDEX(Hoja1!$A$2:$A$82,MATCH(J108,Hoja1!$H$2:$H$82,0)),"")</f>
        <v/>
      </c>
      <c r="D108" s="270" t="str">
        <f>IFERROR(VLOOKUP(C108,Hoja1!$A$2:$H$82,4,0),"")</f>
        <v/>
      </c>
      <c r="E108" s="270" t="str">
        <f>+IFERROR(VLOOKUP(C108,Hoja1!$A$1:$J$82,10,0),"")</f>
        <v/>
      </c>
      <c r="F108" s="270" t="str">
        <f>+IFERROR(VLOOKUP(C108,Hoja1!$A$1:$I$82,3,0),"")</f>
        <v/>
      </c>
      <c r="G108" s="269" t="str">
        <f>+IFERROR(VLOOKUP(C108,Hoja1!$A$1:$K$82,11,0),"")</f>
        <v/>
      </c>
      <c r="H108" s="272" t="str">
        <f>+IFERROR(VLOOKUP(C108,Hoja1!$A$1:$L$82,12,0),"")</f>
        <v/>
      </c>
      <c r="I108" s="269"/>
      <c r="J108" s="266">
        <v>94</v>
      </c>
      <c r="K108" s="276"/>
      <c r="L108" s="279"/>
      <c r="M108" s="84"/>
      <c r="N108" s="86"/>
      <c r="O108" s="86"/>
      <c r="P108" s="86"/>
      <c r="Q108" s="86"/>
      <c r="R108" s="86"/>
      <c r="S108" s="86"/>
      <c r="T108" s="62"/>
      <c r="U108" s="62"/>
      <c r="V108" s="62"/>
      <c r="W108" s="62"/>
      <c r="X108" s="62"/>
      <c r="Y108" s="62"/>
      <c r="Z108" s="62"/>
    </row>
    <row r="109" spans="1:26" ht="99.75" customHeight="1" x14ac:dyDescent="0.2">
      <c r="A109" s="62"/>
      <c r="B109" s="268">
        <f t="shared" si="2"/>
        <v>95</v>
      </c>
      <c r="C109" s="269" t="str">
        <f t="array" ref="C109">+IFERROR(INDEX(Hoja1!$A$2:$A$82,MATCH(J109,Hoja1!$H$2:$H$82,0)),"")</f>
        <v/>
      </c>
      <c r="D109" s="270" t="str">
        <f>IFERROR(VLOOKUP(C109,Hoja1!$A$2:$H$82,4,0),"")</f>
        <v/>
      </c>
      <c r="E109" s="270" t="str">
        <f>+IFERROR(VLOOKUP(C109,Hoja1!$A$1:$J$82,10,0),"")</f>
        <v/>
      </c>
      <c r="F109" s="270" t="str">
        <f>+IFERROR(VLOOKUP(C109,Hoja1!$A$1:$I$82,3,0),"")</f>
        <v/>
      </c>
      <c r="G109" s="269" t="str">
        <f>+IFERROR(VLOOKUP(C109,Hoja1!$A$1:$K$82,11,0),"")</f>
        <v/>
      </c>
      <c r="H109" s="272" t="str">
        <f>+IFERROR(VLOOKUP(C109,Hoja1!$A$1:$L$82,12,0),"")</f>
        <v/>
      </c>
      <c r="I109" s="269"/>
      <c r="J109" s="266">
        <v>95</v>
      </c>
      <c r="K109" s="276"/>
      <c r="L109" s="279"/>
      <c r="M109" s="84"/>
      <c r="N109" s="86"/>
      <c r="O109" s="86"/>
      <c r="P109" s="86"/>
      <c r="Q109" s="86"/>
      <c r="R109" s="86"/>
      <c r="S109" s="86"/>
      <c r="T109" s="62"/>
      <c r="U109" s="62"/>
      <c r="V109" s="62"/>
      <c r="W109" s="62"/>
      <c r="X109" s="62"/>
      <c r="Y109" s="62"/>
      <c r="Z109" s="62"/>
    </row>
    <row r="110" spans="1:26" ht="99.75" customHeight="1" x14ac:dyDescent="0.2">
      <c r="A110" s="62"/>
      <c r="B110" s="273">
        <f t="shared" si="2"/>
        <v>96</v>
      </c>
      <c r="C110" s="269" t="str">
        <f t="array" ref="C110">+IFERROR(INDEX(Hoja1!$A$2:$A$82,MATCH(J110,Hoja1!$H$2:$H$82,0)),"")</f>
        <v/>
      </c>
      <c r="D110" s="270" t="str">
        <f>IFERROR(VLOOKUP(C110,Hoja1!$A$2:$H$82,4,0),"")</f>
        <v/>
      </c>
      <c r="E110" s="270" t="str">
        <f>+IFERROR(VLOOKUP(C110,Hoja1!$A$1:$J$82,10,0),"")</f>
        <v/>
      </c>
      <c r="F110" s="270" t="str">
        <f>+IFERROR(VLOOKUP(C110,Hoja1!$A$1:$I$82,3,0),"")</f>
        <v/>
      </c>
      <c r="G110" s="269" t="str">
        <f>+IFERROR(VLOOKUP(C110,Hoja1!$A$1:$K$82,11,0),"")</f>
        <v/>
      </c>
      <c r="H110" s="272" t="str">
        <f>+IFERROR(VLOOKUP(C110,Hoja1!$A$1:$L$82,12,0),"")</f>
        <v/>
      </c>
      <c r="I110" s="269"/>
      <c r="J110" s="266">
        <v>96</v>
      </c>
      <c r="K110" s="276"/>
      <c r="L110" s="279"/>
      <c r="M110" s="84"/>
      <c r="N110" s="86"/>
      <c r="O110" s="86"/>
      <c r="P110" s="86"/>
      <c r="Q110" s="86"/>
      <c r="R110" s="86"/>
      <c r="S110" s="86"/>
      <c r="T110" s="62"/>
      <c r="U110" s="62"/>
      <c r="V110" s="62"/>
      <c r="W110" s="62"/>
      <c r="X110" s="62"/>
      <c r="Y110" s="62"/>
      <c r="Z110" s="62"/>
    </row>
    <row r="111" spans="1:26" ht="99.75" customHeight="1" x14ac:dyDescent="0.2">
      <c r="A111" s="62"/>
      <c r="B111" s="268">
        <f t="shared" si="2"/>
        <v>97</v>
      </c>
      <c r="C111" s="269" t="str">
        <f t="array" ref="C111">+IFERROR(INDEX(Hoja1!$A$2:$A$82,MATCH(J111,Hoja1!$H$2:$H$82,0)),"")</f>
        <v/>
      </c>
      <c r="D111" s="270" t="str">
        <f>IFERROR(VLOOKUP(C111,Hoja1!$A$2:$H$82,4,0),"")</f>
        <v/>
      </c>
      <c r="E111" s="270" t="str">
        <f>+IFERROR(VLOOKUP(C111,Hoja1!$A$1:$J$82,10,0),"")</f>
        <v/>
      </c>
      <c r="F111" s="270" t="str">
        <f>+IFERROR(VLOOKUP(C111,Hoja1!$A$1:$I$82,3,0),"")</f>
        <v/>
      </c>
      <c r="G111" s="269" t="str">
        <f>+IFERROR(VLOOKUP(C111,Hoja1!$A$1:$K$82,11,0),"")</f>
        <v/>
      </c>
      <c r="H111" s="272" t="str">
        <f>+IFERROR(VLOOKUP(C111,Hoja1!$A$1:$L$82,12,0),"")</f>
        <v/>
      </c>
      <c r="I111" s="269"/>
      <c r="J111" s="266">
        <v>97</v>
      </c>
      <c r="K111" s="276"/>
      <c r="L111" s="279"/>
      <c r="M111" s="84"/>
      <c r="N111" s="86"/>
      <c r="O111" s="86"/>
      <c r="P111" s="86"/>
      <c r="Q111" s="86"/>
      <c r="R111" s="86"/>
      <c r="S111" s="86"/>
      <c r="T111" s="62"/>
      <c r="U111" s="62"/>
      <c r="V111" s="62"/>
      <c r="W111" s="62"/>
      <c r="X111" s="62"/>
      <c r="Y111" s="62"/>
      <c r="Z111" s="62"/>
    </row>
    <row r="112" spans="1:26" ht="99.75" customHeight="1" x14ac:dyDescent="0.2">
      <c r="A112" s="62"/>
      <c r="B112" s="268">
        <f t="shared" si="2"/>
        <v>98</v>
      </c>
      <c r="C112" s="269" t="str">
        <f t="array" ref="C112">+IFERROR(INDEX(Hoja1!$A$2:$A$82,MATCH(J112,Hoja1!$H$2:$H$82,0)),"")</f>
        <v/>
      </c>
      <c r="D112" s="270" t="str">
        <f>IFERROR(VLOOKUP(C112,Hoja1!$A$2:$H$82,4,0),"")</f>
        <v/>
      </c>
      <c r="E112" s="270" t="str">
        <f>+IFERROR(VLOOKUP(C112,Hoja1!$A$1:$J$82,10,0),"")</f>
        <v/>
      </c>
      <c r="F112" s="270" t="str">
        <f>+IFERROR(VLOOKUP(C112,Hoja1!$A$1:$I$82,3,0),"")</f>
        <v/>
      </c>
      <c r="G112" s="269" t="str">
        <f>+IFERROR(VLOOKUP(C112,Hoja1!$A$1:$K$82,11,0),"")</f>
        <v/>
      </c>
      <c r="H112" s="272" t="str">
        <f>+IFERROR(VLOOKUP(C112,Hoja1!$A$1:$L$82,12,0),"")</f>
        <v/>
      </c>
      <c r="I112" s="269"/>
      <c r="J112" s="266">
        <v>98</v>
      </c>
      <c r="K112" s="276"/>
      <c r="L112" s="279"/>
      <c r="M112" s="84"/>
      <c r="N112" s="86"/>
      <c r="O112" s="86"/>
      <c r="P112" s="86"/>
      <c r="Q112" s="86"/>
      <c r="R112" s="86"/>
      <c r="S112" s="86"/>
      <c r="T112" s="62"/>
      <c r="U112" s="62"/>
      <c r="V112" s="62"/>
      <c r="W112" s="62"/>
      <c r="X112" s="62"/>
      <c r="Y112" s="62"/>
      <c r="Z112" s="62"/>
    </row>
    <row r="113" spans="1:26" ht="99.75" customHeight="1" x14ac:dyDescent="0.2">
      <c r="A113" s="62"/>
      <c r="B113" s="268">
        <f t="shared" si="2"/>
        <v>99</v>
      </c>
      <c r="C113" s="269" t="str">
        <f t="array" ref="C113">+IFERROR(INDEX(Hoja1!$A$2:$A$82,MATCH(J113,Hoja1!$H$2:$H$82,0)),"")</f>
        <v/>
      </c>
      <c r="D113" s="270" t="str">
        <f>IFERROR(VLOOKUP(C113,Hoja1!$A$2:$H$82,4,0),"")</f>
        <v/>
      </c>
      <c r="E113" s="270" t="str">
        <f>+IFERROR(VLOOKUP(C113,Hoja1!$A$1:$J$82,10,0),"")</f>
        <v/>
      </c>
      <c r="F113" s="270" t="str">
        <f>+IFERROR(VLOOKUP(C113,Hoja1!$A$1:$I$82,3,0),"")</f>
        <v/>
      </c>
      <c r="G113" s="269" t="str">
        <f>+IFERROR(VLOOKUP(C113,Hoja1!$A$1:$K$82,11,0),"")</f>
        <v/>
      </c>
      <c r="H113" s="272" t="str">
        <f>+IFERROR(VLOOKUP(C113,Hoja1!$A$1:$L$82,12,0),"")</f>
        <v/>
      </c>
      <c r="I113" s="269"/>
      <c r="J113" s="266">
        <v>99</v>
      </c>
      <c r="K113" s="276"/>
      <c r="L113" s="279"/>
      <c r="M113" s="84"/>
      <c r="N113" s="86"/>
      <c r="O113" s="86"/>
      <c r="P113" s="86"/>
      <c r="Q113" s="86"/>
      <c r="R113" s="86"/>
      <c r="S113" s="86"/>
      <c r="T113" s="62"/>
      <c r="U113" s="62"/>
      <c r="V113" s="62"/>
      <c r="W113" s="62"/>
      <c r="X113" s="62"/>
      <c r="Y113" s="62"/>
      <c r="Z113" s="62"/>
    </row>
    <row r="114" spans="1:26" ht="99.75" customHeight="1" x14ac:dyDescent="0.2">
      <c r="A114" s="62"/>
      <c r="B114" s="268">
        <f t="shared" si="2"/>
        <v>100</v>
      </c>
      <c r="C114" s="269" t="str">
        <f t="array" ref="C114">+IFERROR(INDEX(Hoja1!$A$2:$A$82,MATCH(J114,Hoja1!$H$2:$H$82,0)),"")</f>
        <v/>
      </c>
      <c r="D114" s="270" t="str">
        <f>IFERROR(VLOOKUP(C114,Hoja1!$A$2:$H$82,4,0),"")</f>
        <v/>
      </c>
      <c r="E114" s="270" t="str">
        <f>+IFERROR(VLOOKUP(C114,Hoja1!$A$1:$J$82,10,0),"")</f>
        <v/>
      </c>
      <c r="F114" s="270" t="str">
        <f>+IFERROR(VLOOKUP(C114,Hoja1!$A$1:$I$82,3,0),"")</f>
        <v/>
      </c>
      <c r="G114" s="269" t="str">
        <f>+IFERROR(VLOOKUP(C114,Hoja1!$A$1:$K$82,11,0),"")</f>
        <v/>
      </c>
      <c r="H114" s="272" t="str">
        <f>+IFERROR(VLOOKUP(C114,Hoja1!$A$1:$L$82,12,0),"")</f>
        <v/>
      </c>
      <c r="I114" s="269"/>
      <c r="J114" s="266">
        <v>100</v>
      </c>
      <c r="K114" s="276"/>
      <c r="L114" s="279"/>
      <c r="M114" s="84"/>
      <c r="N114" s="86"/>
      <c r="O114" s="86"/>
      <c r="P114" s="86"/>
      <c r="Q114" s="86"/>
      <c r="R114" s="86"/>
      <c r="S114" s="86"/>
      <c r="T114" s="62"/>
      <c r="U114" s="62"/>
      <c r="V114" s="62"/>
      <c r="W114" s="62"/>
      <c r="X114" s="62"/>
      <c r="Y114" s="62"/>
      <c r="Z114" s="62"/>
    </row>
    <row r="115" spans="1:26" ht="99.75" customHeight="1" x14ac:dyDescent="0.2">
      <c r="A115" s="62"/>
      <c r="B115" s="273">
        <f t="shared" si="2"/>
        <v>101</v>
      </c>
      <c r="C115" s="269" t="str">
        <f t="array" ref="C115">+IFERROR(INDEX(Hoja1!$A$2:$A$82,MATCH(J115,Hoja1!$H$2:$H$82,0)),"")</f>
        <v/>
      </c>
      <c r="D115" s="270" t="str">
        <f>IFERROR(VLOOKUP(C115,Hoja1!$A$2:$H$82,4,0),"")</f>
        <v/>
      </c>
      <c r="E115" s="270" t="str">
        <f>+IFERROR(VLOOKUP(C115,Hoja1!$A$1:$J$82,10,0),"")</f>
        <v/>
      </c>
      <c r="F115" s="270" t="str">
        <f>+IFERROR(VLOOKUP(C115,Hoja1!$A$1:$I$82,3,0),"")</f>
        <v/>
      </c>
      <c r="G115" s="269" t="str">
        <f>+IFERROR(VLOOKUP(C115,Hoja1!$A$1:$K$82,11,0),"")</f>
        <v/>
      </c>
      <c r="H115" s="272" t="str">
        <f>+IFERROR(VLOOKUP(C115,Hoja1!$A$1:$L$82,12,0),"")</f>
        <v/>
      </c>
      <c r="I115" s="269"/>
      <c r="J115" s="266">
        <v>101</v>
      </c>
      <c r="K115" s="276"/>
      <c r="L115" s="279"/>
      <c r="M115" s="84"/>
      <c r="N115" s="86"/>
      <c r="O115" s="86"/>
      <c r="P115" s="86"/>
      <c r="Q115" s="86"/>
      <c r="R115" s="86"/>
      <c r="S115" s="86"/>
      <c r="T115" s="62"/>
      <c r="U115" s="62"/>
      <c r="V115" s="62"/>
      <c r="W115" s="62"/>
      <c r="X115" s="62"/>
      <c r="Y115" s="62"/>
      <c r="Z115" s="62"/>
    </row>
    <row r="116" spans="1:26" ht="99.75" customHeight="1" x14ac:dyDescent="0.2">
      <c r="A116" s="62"/>
      <c r="B116" s="268">
        <f t="shared" si="2"/>
        <v>102</v>
      </c>
      <c r="C116" s="269" t="str">
        <f t="array" ref="C116">+IFERROR(INDEX(Hoja1!$A$2:$A$82,MATCH(J116,Hoja1!$H$2:$H$82,0)),"")</f>
        <v/>
      </c>
      <c r="D116" s="270" t="str">
        <f>IFERROR(VLOOKUP(C116,Hoja1!$A$2:$H$82,4,0),"")</f>
        <v/>
      </c>
      <c r="E116" s="270" t="str">
        <f>+IFERROR(VLOOKUP(C116,Hoja1!$A$1:$J$82,10,0),"")</f>
        <v/>
      </c>
      <c r="F116" s="270" t="str">
        <f>+IFERROR(VLOOKUP(C116,Hoja1!$A$1:$I$82,3,0),"")</f>
        <v/>
      </c>
      <c r="G116" s="269" t="str">
        <f>+IFERROR(VLOOKUP(C116,Hoja1!$A$1:$K$82,11,0),"")</f>
        <v/>
      </c>
      <c r="H116" s="272" t="str">
        <f>+IFERROR(VLOOKUP(C116,Hoja1!$A$1:$L$82,12,0),"")</f>
        <v/>
      </c>
      <c r="I116" s="269"/>
      <c r="J116" s="266">
        <v>102</v>
      </c>
      <c r="K116" s="276"/>
      <c r="L116" s="279"/>
      <c r="M116" s="84"/>
      <c r="N116" s="86"/>
      <c r="O116" s="86"/>
      <c r="P116" s="86"/>
      <c r="Q116" s="86"/>
      <c r="R116" s="86"/>
      <c r="S116" s="86"/>
      <c r="T116" s="62"/>
      <c r="U116" s="62"/>
      <c r="V116" s="62"/>
      <c r="W116" s="62"/>
      <c r="X116" s="62"/>
      <c r="Y116" s="62"/>
      <c r="Z116" s="62"/>
    </row>
    <row r="117" spans="1:26" ht="99.75" customHeight="1" x14ac:dyDescent="0.2">
      <c r="A117" s="62"/>
      <c r="B117" s="80">
        <f t="shared" si="2"/>
        <v>103</v>
      </c>
      <c r="C117" s="81" t="str">
        <f t="array" ref="C117">+IFERROR(INDEX(Hoja1!$A$2:$A$82,MATCH(J117,Hoja1!$H$2:$H$82,0)),"")</f>
        <v/>
      </c>
      <c r="D117" s="82" t="str">
        <f>IFERROR(VLOOKUP(C117,Hoja1!$A$2:$H$82,4,0),"")</f>
        <v/>
      </c>
      <c r="E117" s="82" t="str">
        <f>+IFERROR(VLOOKUP(C117,Hoja1!$A$1:$J$82,10,0),"")</f>
        <v/>
      </c>
      <c r="F117" s="82" t="str">
        <f>+IFERROR(VLOOKUP(C117,Hoja1!$A$1:$I$82,3,0),"")</f>
        <v/>
      </c>
      <c r="G117" s="81" t="str">
        <f>+IFERROR(VLOOKUP(C117,Hoja1!$A$1:$K$82,11,0),"")</f>
        <v/>
      </c>
      <c r="H117" s="83" t="str">
        <f>+IFERROR(VLOOKUP(C117,Hoja1!$A$1:$L$82,12,0),"")</f>
        <v/>
      </c>
      <c r="I117" s="81"/>
      <c r="J117" s="65">
        <v>103</v>
      </c>
      <c r="K117" s="88"/>
      <c r="L117" s="62"/>
      <c r="M117" s="84"/>
      <c r="N117" s="86"/>
      <c r="O117" s="86"/>
      <c r="P117" s="86"/>
      <c r="Q117" s="86"/>
      <c r="R117" s="86"/>
      <c r="S117" s="86"/>
      <c r="T117" s="62"/>
      <c r="U117" s="62"/>
      <c r="V117" s="62"/>
      <c r="W117" s="62"/>
      <c r="X117" s="62"/>
      <c r="Y117" s="62"/>
      <c r="Z117" s="62"/>
    </row>
    <row r="118" spans="1:26" ht="99.75" customHeight="1" x14ac:dyDescent="0.2">
      <c r="A118" s="62"/>
      <c r="B118" s="80">
        <f t="shared" si="2"/>
        <v>104</v>
      </c>
      <c r="C118" s="81" t="str">
        <f t="array" ref="C118">+IFERROR(INDEX(Hoja1!$A$2:$A$82,MATCH(J118,Hoja1!$H$2:$H$82,0)),"")</f>
        <v/>
      </c>
      <c r="D118" s="82" t="str">
        <f>IFERROR(VLOOKUP(C118,Hoja1!$A$2:$H$82,4,0),"")</f>
        <v/>
      </c>
      <c r="E118" s="82" t="str">
        <f>+IFERROR(VLOOKUP(C118,Hoja1!$A$1:$J$82,10,0),"")</f>
        <v/>
      </c>
      <c r="F118" s="82" t="str">
        <f>+IFERROR(VLOOKUP(C118,Hoja1!$A$1:$I$82,3,0),"")</f>
        <v/>
      </c>
      <c r="G118" s="81" t="str">
        <f>+IFERROR(VLOOKUP(C118,Hoja1!$A$1:$K$82,11,0),"")</f>
        <v/>
      </c>
      <c r="H118" s="83" t="str">
        <f>+IFERROR(VLOOKUP(C118,Hoja1!$A$1:$L$82,12,0),"")</f>
        <v/>
      </c>
      <c r="I118" s="81"/>
      <c r="J118" s="65">
        <v>104</v>
      </c>
      <c r="K118" s="88"/>
      <c r="L118" s="62"/>
      <c r="M118" s="84"/>
      <c r="N118" s="86"/>
      <c r="O118" s="86"/>
      <c r="P118" s="86"/>
      <c r="Q118" s="86"/>
      <c r="R118" s="86"/>
      <c r="S118" s="86"/>
      <c r="T118" s="62"/>
      <c r="U118" s="62"/>
      <c r="V118" s="62"/>
      <c r="W118" s="62"/>
      <c r="X118" s="62"/>
      <c r="Y118" s="62"/>
      <c r="Z118" s="62"/>
    </row>
    <row r="119" spans="1:26" ht="99.75" customHeight="1" x14ac:dyDescent="0.2">
      <c r="A119" s="62"/>
      <c r="B119" s="80">
        <f t="shared" si="2"/>
        <v>105</v>
      </c>
      <c r="C119" s="81" t="str">
        <f t="array" ref="C119">+IFERROR(INDEX(Hoja1!$A$2:$A$82,MATCH(J119,Hoja1!$H$2:$H$82,0)),"")</f>
        <v/>
      </c>
      <c r="D119" s="82" t="str">
        <f>IFERROR(VLOOKUP(C119,Hoja1!$A$2:$H$82,4,0),"")</f>
        <v/>
      </c>
      <c r="E119" s="82" t="str">
        <f>+IFERROR(VLOOKUP(C119,Hoja1!$A$1:$J$82,10,0),"")</f>
        <v/>
      </c>
      <c r="F119" s="82" t="str">
        <f>+IFERROR(VLOOKUP(C119,Hoja1!$A$1:$I$82,3,0),"")</f>
        <v/>
      </c>
      <c r="G119" s="81" t="str">
        <f>+IFERROR(VLOOKUP(C119,Hoja1!$A$1:$K$82,11,0),"")</f>
        <v/>
      </c>
      <c r="H119" s="83" t="str">
        <f>+IFERROR(VLOOKUP(C119,Hoja1!$A$1:$L$82,12,0),"")</f>
        <v/>
      </c>
      <c r="I119" s="81"/>
      <c r="J119" s="65">
        <v>105</v>
      </c>
      <c r="K119" s="88"/>
      <c r="L119" s="62"/>
      <c r="M119" s="84"/>
      <c r="N119" s="86"/>
      <c r="O119" s="86"/>
      <c r="P119" s="86"/>
      <c r="Q119" s="86"/>
      <c r="R119" s="86"/>
      <c r="S119" s="86"/>
      <c r="T119" s="62"/>
      <c r="U119" s="62"/>
      <c r="V119" s="62"/>
      <c r="W119" s="62"/>
      <c r="X119" s="62"/>
      <c r="Y119" s="62"/>
      <c r="Z119" s="62"/>
    </row>
    <row r="120" spans="1:26" ht="99.75" customHeight="1" x14ac:dyDescent="0.2">
      <c r="A120" s="62"/>
      <c r="B120" s="87">
        <f t="shared" si="2"/>
        <v>106</v>
      </c>
      <c r="C120" s="81" t="str">
        <f t="array" ref="C120">+IFERROR(INDEX(Hoja1!$A$2:$A$82,MATCH(J120,Hoja1!$H$2:$H$82,0)),"")</f>
        <v/>
      </c>
      <c r="D120" s="82" t="str">
        <f>IFERROR(VLOOKUP(C120,Hoja1!$A$2:$H$82,4,0),"")</f>
        <v/>
      </c>
      <c r="E120" s="82" t="str">
        <f>+IFERROR(VLOOKUP(C120,Hoja1!$A$1:$J$82,10,0),"")</f>
        <v/>
      </c>
      <c r="F120" s="82" t="str">
        <f>+IFERROR(VLOOKUP(C120,Hoja1!$A$1:$I$82,3,0),"")</f>
        <v/>
      </c>
      <c r="G120" s="81" t="str">
        <f>+IFERROR(VLOOKUP(C120,Hoja1!$A$1:$K$82,11,0),"")</f>
        <v/>
      </c>
      <c r="H120" s="83" t="str">
        <f>+IFERROR(VLOOKUP(C120,Hoja1!$A$1:$L$82,12,0),"")</f>
        <v/>
      </c>
      <c r="I120" s="81"/>
      <c r="J120" s="65">
        <v>106</v>
      </c>
      <c r="K120" s="88"/>
      <c r="L120" s="62"/>
      <c r="M120" s="84"/>
      <c r="N120" s="86"/>
      <c r="O120" s="86"/>
      <c r="P120" s="86"/>
      <c r="Q120" s="86"/>
      <c r="R120" s="86"/>
      <c r="S120" s="86"/>
      <c r="T120" s="62"/>
      <c r="U120" s="62"/>
      <c r="V120" s="62"/>
      <c r="W120" s="62"/>
      <c r="X120" s="62"/>
      <c r="Y120" s="62"/>
      <c r="Z120" s="62"/>
    </row>
    <row r="121" spans="1:26" ht="99.75" customHeight="1" x14ac:dyDescent="0.2">
      <c r="A121" s="62"/>
      <c r="B121" s="80">
        <f t="shared" si="2"/>
        <v>107</v>
      </c>
      <c r="C121" s="81" t="str">
        <f t="array" ref="C121">+IFERROR(INDEX(Hoja1!$A$2:$A$82,MATCH(J121,Hoja1!$H$2:$H$82,0)),"")</f>
        <v/>
      </c>
      <c r="D121" s="82" t="str">
        <f>IFERROR(VLOOKUP(C121,Hoja1!$A$2:$H$82,4,0),"")</f>
        <v/>
      </c>
      <c r="E121" s="82" t="str">
        <f>+IFERROR(VLOOKUP(C121,Hoja1!$A$1:$J$82,10,0),"")</f>
        <v/>
      </c>
      <c r="F121" s="82" t="str">
        <f>+IFERROR(VLOOKUP(C121,Hoja1!$A$1:$I$82,3,0),"")</f>
        <v/>
      </c>
      <c r="G121" s="81" t="str">
        <f>+IFERROR(VLOOKUP(C121,Hoja1!$A$1:$K$82,11,0),"")</f>
        <v/>
      </c>
      <c r="H121" s="83" t="str">
        <f>+IFERROR(VLOOKUP(C121,Hoja1!$A$1:$L$82,12,0),"")</f>
        <v/>
      </c>
      <c r="I121" s="81"/>
      <c r="J121" s="65">
        <v>107</v>
      </c>
      <c r="K121" s="88"/>
      <c r="L121" s="62"/>
      <c r="M121" s="84"/>
      <c r="N121" s="86"/>
      <c r="O121" s="86"/>
      <c r="P121" s="86"/>
      <c r="Q121" s="86"/>
      <c r="R121" s="86"/>
      <c r="S121" s="86"/>
      <c r="T121" s="62"/>
      <c r="U121" s="62"/>
      <c r="V121" s="62"/>
      <c r="W121" s="62"/>
      <c r="X121" s="62"/>
      <c r="Y121" s="62"/>
      <c r="Z121" s="62"/>
    </row>
    <row r="122" spans="1:26" ht="99.75" customHeight="1" x14ac:dyDescent="0.2">
      <c r="A122" s="62"/>
      <c r="B122" s="80">
        <f t="shared" si="2"/>
        <v>108</v>
      </c>
      <c r="C122" s="81" t="str">
        <f t="array" ref="C122">+IFERROR(INDEX(Hoja1!$A$2:$A$82,MATCH(J122,Hoja1!$H$2:$H$82,0)),"")</f>
        <v/>
      </c>
      <c r="D122" s="82" t="str">
        <f>IFERROR(VLOOKUP(C122,Hoja1!$A$2:$H$82,4,0),"")</f>
        <v/>
      </c>
      <c r="E122" s="82" t="str">
        <f>+IFERROR(VLOOKUP(C122,Hoja1!$A$1:$J$82,10,0),"")</f>
        <v/>
      </c>
      <c r="F122" s="82" t="str">
        <f>+IFERROR(VLOOKUP(C122,Hoja1!$A$1:$I$82,3,0),"")</f>
        <v/>
      </c>
      <c r="G122" s="81" t="str">
        <f>+IFERROR(VLOOKUP(C122,Hoja1!$A$1:$K$82,11,0),"")</f>
        <v/>
      </c>
      <c r="H122" s="83" t="str">
        <f>+IFERROR(VLOOKUP(C122,Hoja1!$A$1:$L$82,12,0),"")</f>
        <v/>
      </c>
      <c r="I122" s="81"/>
      <c r="J122" s="65">
        <v>108</v>
      </c>
      <c r="K122" s="88"/>
      <c r="L122" s="62"/>
      <c r="M122" s="84"/>
      <c r="N122" s="86"/>
      <c r="O122" s="86"/>
      <c r="P122" s="86"/>
      <c r="Q122" s="86"/>
      <c r="R122" s="86"/>
      <c r="S122" s="86"/>
      <c r="T122" s="62"/>
      <c r="U122" s="62"/>
      <c r="V122" s="62"/>
      <c r="W122" s="62"/>
      <c r="X122" s="62"/>
      <c r="Y122" s="62"/>
      <c r="Z122" s="62"/>
    </row>
    <row r="123" spans="1:26" ht="99.75" customHeight="1" x14ac:dyDescent="0.2">
      <c r="A123" s="62"/>
      <c r="B123" s="80">
        <f t="shared" si="2"/>
        <v>109</v>
      </c>
      <c r="C123" s="81" t="str">
        <f t="array" ref="C123">+IFERROR(INDEX(Hoja1!$A$2:$A$82,MATCH(J123,Hoja1!$H$2:$H$82,0)),"")</f>
        <v/>
      </c>
      <c r="D123" s="82" t="str">
        <f>IFERROR(VLOOKUP(C123,Hoja1!$A$2:$H$82,4,0),"")</f>
        <v/>
      </c>
      <c r="E123" s="82" t="str">
        <f>+IFERROR(VLOOKUP(C123,Hoja1!$A$1:$J$82,10,0),"")</f>
        <v/>
      </c>
      <c r="F123" s="82" t="str">
        <f>+IFERROR(VLOOKUP(C123,Hoja1!$A$1:$I$82,3,0),"")</f>
        <v/>
      </c>
      <c r="G123" s="81" t="str">
        <f>+IFERROR(VLOOKUP(C123,Hoja1!$A$1:$K$82,11,0),"")</f>
        <v/>
      </c>
      <c r="H123" s="83" t="str">
        <f>+IFERROR(VLOOKUP(C123,Hoja1!$A$1:$L$82,12,0),"")</f>
        <v/>
      </c>
      <c r="I123" s="81"/>
      <c r="J123" s="65">
        <v>109</v>
      </c>
      <c r="K123" s="88"/>
      <c r="L123" s="62"/>
      <c r="M123" s="84"/>
      <c r="N123" s="86"/>
      <c r="O123" s="86"/>
      <c r="P123" s="86"/>
      <c r="Q123" s="86"/>
      <c r="R123" s="86"/>
      <c r="S123" s="86"/>
      <c r="T123" s="62"/>
      <c r="U123" s="62"/>
      <c r="V123" s="62"/>
      <c r="W123" s="62"/>
      <c r="X123" s="62"/>
      <c r="Y123" s="62"/>
      <c r="Z123" s="62"/>
    </row>
    <row r="124" spans="1:26" ht="99.75" customHeight="1" x14ac:dyDescent="0.2">
      <c r="A124" s="62"/>
      <c r="B124" s="80">
        <f t="shared" si="2"/>
        <v>110</v>
      </c>
      <c r="C124" s="81" t="str">
        <f t="array" ref="C124">+IFERROR(INDEX(Hoja1!$A$2:$A$82,MATCH(J124,Hoja1!$H$2:$H$82,0)),"")</f>
        <v/>
      </c>
      <c r="D124" s="82" t="str">
        <f>IFERROR(VLOOKUP(C124,Hoja1!$A$2:$H$82,4,0),"")</f>
        <v/>
      </c>
      <c r="E124" s="82" t="str">
        <f>+IFERROR(VLOOKUP(C124,Hoja1!$A$1:$J$82,10,0),"")</f>
        <v/>
      </c>
      <c r="F124" s="82" t="str">
        <f>+IFERROR(VLOOKUP(C124,Hoja1!$A$1:$I$82,3,0),"")</f>
        <v/>
      </c>
      <c r="G124" s="81" t="str">
        <f>+IFERROR(VLOOKUP(C124,Hoja1!$A$1:$K$82,11,0),"")</f>
        <v/>
      </c>
      <c r="H124" s="83" t="str">
        <f>+IFERROR(VLOOKUP(C124,Hoja1!$A$1:$L$82,12,0),"")</f>
        <v/>
      </c>
      <c r="I124" s="81"/>
      <c r="J124" s="65">
        <v>110</v>
      </c>
      <c r="K124" s="88"/>
      <c r="L124" s="62"/>
      <c r="M124" s="84"/>
      <c r="N124" s="86"/>
      <c r="O124" s="86"/>
      <c r="P124" s="86"/>
      <c r="Q124" s="86"/>
      <c r="R124" s="86"/>
      <c r="S124" s="86"/>
      <c r="T124" s="62"/>
      <c r="U124" s="62"/>
      <c r="V124" s="62"/>
      <c r="W124" s="62"/>
      <c r="X124" s="62"/>
      <c r="Y124" s="62"/>
      <c r="Z124" s="62"/>
    </row>
    <row r="125" spans="1:26" ht="99.75" customHeight="1" x14ac:dyDescent="0.2">
      <c r="A125" s="62"/>
      <c r="B125" s="87">
        <f t="shared" si="2"/>
        <v>111</v>
      </c>
      <c r="C125" s="81" t="str">
        <f t="array" ref="C125">+IFERROR(INDEX(Hoja1!$A$2:$A$82,MATCH(J125,Hoja1!$H$2:$H$82,0)),"")</f>
        <v/>
      </c>
      <c r="D125" s="82" t="str">
        <f>IFERROR(VLOOKUP(C125,Hoja1!$A$2:$H$82,4,0),"")</f>
        <v/>
      </c>
      <c r="E125" s="82" t="str">
        <f>+IFERROR(VLOOKUP(C125,Hoja1!$A$1:$J$82,10,0),"")</f>
        <v/>
      </c>
      <c r="F125" s="82" t="str">
        <f>+IFERROR(VLOOKUP(C125,Hoja1!$A$1:$I$82,3,0),"")</f>
        <v/>
      </c>
      <c r="G125" s="81" t="str">
        <f>+IFERROR(VLOOKUP(C125,Hoja1!$A$1:$K$82,11,0),"")</f>
        <v/>
      </c>
      <c r="H125" s="83" t="str">
        <f>+IFERROR(VLOOKUP(C125,Hoja1!$A$1:$L$82,12,0),"")</f>
        <v/>
      </c>
      <c r="I125" s="81"/>
      <c r="J125" s="65">
        <v>111</v>
      </c>
      <c r="K125" s="88"/>
      <c r="L125" s="62"/>
      <c r="M125" s="84"/>
      <c r="N125" s="86"/>
      <c r="O125" s="86"/>
      <c r="P125" s="86"/>
      <c r="Q125" s="86"/>
      <c r="R125" s="86"/>
      <c r="S125" s="86"/>
      <c r="T125" s="62"/>
      <c r="U125" s="62"/>
      <c r="V125" s="62"/>
      <c r="W125" s="62"/>
      <c r="X125" s="62"/>
      <c r="Y125" s="62"/>
      <c r="Z125" s="62"/>
    </row>
    <row r="126" spans="1:26" ht="99.75" customHeight="1" x14ac:dyDescent="0.2">
      <c r="A126" s="62"/>
      <c r="B126" s="80">
        <f t="shared" si="2"/>
        <v>112</v>
      </c>
      <c r="C126" s="81" t="str">
        <f t="array" ref="C126">+IFERROR(INDEX(Hoja1!$A$2:$A$82,MATCH(J126,Hoja1!$H$2:$H$82,0)),"")</f>
        <v/>
      </c>
      <c r="D126" s="82" t="str">
        <f>IFERROR(VLOOKUP(C126,Hoja1!$A$2:$H$82,4,0),"")</f>
        <v/>
      </c>
      <c r="E126" s="82" t="str">
        <f>+IFERROR(VLOOKUP(C126,Hoja1!$A$1:$J$82,10,0),"")</f>
        <v/>
      </c>
      <c r="F126" s="82" t="str">
        <f>+IFERROR(VLOOKUP(C126,Hoja1!$A$1:$I$82,3,0),"")</f>
        <v/>
      </c>
      <c r="G126" s="81" t="str">
        <f>+IFERROR(VLOOKUP(C126,Hoja1!$A$1:$K$82,11,0),"")</f>
        <v/>
      </c>
      <c r="H126" s="83" t="str">
        <f>+IFERROR(VLOOKUP(C126,Hoja1!$A$1:$L$82,12,0),"")</f>
        <v/>
      </c>
      <c r="I126" s="81"/>
      <c r="J126" s="65">
        <v>112</v>
      </c>
      <c r="K126" s="88"/>
      <c r="L126" s="62"/>
      <c r="M126" s="84"/>
      <c r="N126" s="86"/>
      <c r="O126" s="86"/>
      <c r="P126" s="86"/>
      <c r="Q126" s="86"/>
      <c r="R126" s="86"/>
      <c r="S126" s="86"/>
      <c r="T126" s="62"/>
      <c r="U126" s="62"/>
      <c r="V126" s="62"/>
      <c r="W126" s="62"/>
      <c r="X126" s="62"/>
      <c r="Y126" s="62"/>
      <c r="Z126" s="62"/>
    </row>
    <row r="127" spans="1:26" ht="99.75" customHeight="1" x14ac:dyDescent="0.2">
      <c r="A127" s="62"/>
      <c r="B127" s="80">
        <f t="shared" si="2"/>
        <v>113</v>
      </c>
      <c r="C127" s="81" t="str">
        <f t="array" ref="C127">+IFERROR(INDEX(Hoja1!$A$2:$A$82,MATCH(J127,Hoja1!$H$2:$H$82,0)),"")</f>
        <v/>
      </c>
      <c r="D127" s="82" t="str">
        <f>IFERROR(VLOOKUP(C127,Hoja1!$A$2:$H$82,4,0),"")</f>
        <v/>
      </c>
      <c r="E127" s="82" t="str">
        <f>+IFERROR(VLOOKUP(C127,Hoja1!$A$1:$J$82,10,0),"")</f>
        <v/>
      </c>
      <c r="F127" s="82" t="str">
        <f>+IFERROR(VLOOKUP(C127,Hoja1!$A$1:$I$82,3,0),"")</f>
        <v/>
      </c>
      <c r="G127" s="81" t="str">
        <f>+IFERROR(VLOOKUP(C127,Hoja1!$A$1:$K$82,11,0),"")</f>
        <v/>
      </c>
      <c r="H127" s="83" t="str">
        <f>+IFERROR(VLOOKUP(C127,Hoja1!$A$1:$L$82,12,0),"")</f>
        <v/>
      </c>
      <c r="I127" s="81"/>
      <c r="J127" s="65">
        <v>113</v>
      </c>
      <c r="K127" s="88"/>
      <c r="L127" s="62"/>
      <c r="M127" s="84"/>
      <c r="N127" s="86"/>
      <c r="O127" s="86"/>
      <c r="P127" s="86"/>
      <c r="Q127" s="86"/>
      <c r="R127" s="86"/>
      <c r="S127" s="86"/>
      <c r="T127" s="62"/>
      <c r="U127" s="62"/>
      <c r="V127" s="62"/>
      <c r="W127" s="62"/>
      <c r="X127" s="62"/>
      <c r="Y127" s="62"/>
      <c r="Z127" s="62"/>
    </row>
    <row r="128" spans="1:26" ht="99.75" customHeight="1" x14ac:dyDescent="0.2">
      <c r="A128" s="62"/>
      <c r="B128" s="80">
        <f t="shared" si="2"/>
        <v>114</v>
      </c>
      <c r="C128" s="81" t="str">
        <f t="array" ref="C128">+IFERROR(INDEX(Hoja1!$A$2:$A$82,MATCH(J128,Hoja1!$H$2:$H$82,0)),"")</f>
        <v/>
      </c>
      <c r="D128" s="82" t="str">
        <f>IFERROR(VLOOKUP(C128,Hoja1!$A$2:$H$82,4,0),"")</f>
        <v/>
      </c>
      <c r="E128" s="82" t="str">
        <f>+IFERROR(VLOOKUP(C128,Hoja1!$A$1:$J$82,10,0),"")</f>
        <v/>
      </c>
      <c r="F128" s="82" t="str">
        <f>+IFERROR(VLOOKUP(C128,Hoja1!$A$1:$I$82,3,0),"")</f>
        <v/>
      </c>
      <c r="G128" s="81" t="str">
        <f>+IFERROR(VLOOKUP(C128,Hoja1!$A$1:$K$82,11,0),"")</f>
        <v/>
      </c>
      <c r="H128" s="83" t="str">
        <f>+IFERROR(VLOOKUP(C128,Hoja1!$A$1:$L$82,12,0),"")</f>
        <v/>
      </c>
      <c r="I128" s="81"/>
      <c r="J128" s="65">
        <v>114</v>
      </c>
      <c r="K128" s="88"/>
      <c r="L128" s="62"/>
      <c r="M128" s="84"/>
      <c r="N128" s="86"/>
      <c r="O128" s="86"/>
      <c r="P128" s="86"/>
      <c r="Q128" s="86"/>
      <c r="R128" s="86"/>
      <c r="S128" s="86"/>
      <c r="T128" s="62"/>
      <c r="U128" s="62"/>
      <c r="V128" s="62"/>
      <c r="W128" s="62"/>
      <c r="X128" s="62"/>
      <c r="Y128" s="62"/>
      <c r="Z128" s="62"/>
    </row>
    <row r="129" spans="1:26" ht="99.75" customHeight="1" x14ac:dyDescent="0.2">
      <c r="A129" s="62"/>
      <c r="B129" s="80">
        <f t="shared" si="2"/>
        <v>115</v>
      </c>
      <c r="C129" s="81" t="str">
        <f t="array" ref="C129">+IFERROR(INDEX(Hoja1!$A$2:$A$82,MATCH(J129,Hoja1!$H$2:$H$82,0)),"")</f>
        <v/>
      </c>
      <c r="D129" s="82" t="str">
        <f>IFERROR(VLOOKUP(C129,Hoja1!$A$2:$H$82,4,0),"")</f>
        <v/>
      </c>
      <c r="E129" s="82" t="str">
        <f>+IFERROR(VLOOKUP(C129,Hoja1!$A$1:$J$82,10,0),"")</f>
        <v/>
      </c>
      <c r="F129" s="82" t="str">
        <f>+IFERROR(VLOOKUP(C129,Hoja1!$A$1:$I$82,3,0),"")</f>
        <v/>
      </c>
      <c r="G129" s="81" t="str">
        <f>+IFERROR(VLOOKUP(C129,Hoja1!$A$1:$K$82,11,0),"")</f>
        <v/>
      </c>
      <c r="H129" s="83" t="str">
        <f>+IFERROR(VLOOKUP(C129,Hoja1!$A$1:$L$82,12,0),"")</f>
        <v/>
      </c>
      <c r="I129" s="81"/>
      <c r="J129" s="65">
        <v>115</v>
      </c>
      <c r="K129" s="88"/>
      <c r="L129" s="62"/>
      <c r="M129" s="84"/>
      <c r="N129" s="86"/>
      <c r="O129" s="86"/>
      <c r="P129" s="86"/>
      <c r="Q129" s="86"/>
      <c r="R129" s="86"/>
      <c r="S129" s="86"/>
      <c r="T129" s="62"/>
      <c r="U129" s="62"/>
      <c r="V129" s="62"/>
      <c r="W129" s="62"/>
      <c r="X129" s="62"/>
      <c r="Y129" s="62"/>
      <c r="Z129" s="62"/>
    </row>
    <row r="130" spans="1:26" ht="99.75" customHeight="1" x14ac:dyDescent="0.2">
      <c r="A130" s="62"/>
      <c r="B130" s="87">
        <f t="shared" si="2"/>
        <v>116</v>
      </c>
      <c r="C130" s="81" t="str">
        <f t="array" ref="C130">+IFERROR(INDEX(Hoja1!$A$2:$A$82,MATCH(J130,Hoja1!$H$2:$H$82,0)),"")</f>
        <v/>
      </c>
      <c r="D130" s="82" t="str">
        <f>IFERROR(VLOOKUP(C130,Hoja1!$A$2:$H$82,4,0),"")</f>
        <v/>
      </c>
      <c r="E130" s="82" t="str">
        <f>+IFERROR(VLOOKUP(C130,Hoja1!$A$1:$J$82,10,0),"")</f>
        <v/>
      </c>
      <c r="F130" s="82" t="str">
        <f>+IFERROR(VLOOKUP(C130,Hoja1!$A$1:$I$82,3,0),"")</f>
        <v/>
      </c>
      <c r="G130" s="81" t="str">
        <f>+IFERROR(VLOOKUP(C130,Hoja1!$A$1:$K$82,11,0),"")</f>
        <v/>
      </c>
      <c r="H130" s="83" t="str">
        <f>+IFERROR(VLOOKUP(C130,Hoja1!$A$1:$L$82,12,0),"")</f>
        <v/>
      </c>
      <c r="I130" s="81"/>
      <c r="J130" s="65">
        <v>116</v>
      </c>
      <c r="K130" s="88"/>
      <c r="L130" s="62"/>
      <c r="M130" s="84"/>
      <c r="N130" s="86"/>
      <c r="O130" s="86"/>
      <c r="P130" s="86"/>
      <c r="Q130" s="86"/>
      <c r="R130" s="86"/>
      <c r="S130" s="86"/>
      <c r="T130" s="62"/>
      <c r="U130" s="62"/>
      <c r="V130" s="62"/>
      <c r="W130" s="62"/>
      <c r="X130" s="62"/>
      <c r="Y130" s="62"/>
      <c r="Z130" s="62"/>
    </row>
    <row r="131" spans="1:26" ht="99.75" customHeight="1" x14ac:dyDescent="0.2">
      <c r="A131" s="62"/>
      <c r="B131" s="80">
        <f t="shared" si="2"/>
        <v>117</v>
      </c>
      <c r="C131" s="81" t="str">
        <f t="array" ref="C131">+IFERROR(INDEX(Hoja1!$A$2:$A$82,MATCH(J131,Hoja1!$H$2:$H$82,0)),"")</f>
        <v/>
      </c>
      <c r="D131" s="82" t="str">
        <f>IFERROR(VLOOKUP(C131,Hoja1!$A$2:$H$82,4,0),"")</f>
        <v/>
      </c>
      <c r="E131" s="82" t="str">
        <f>+IFERROR(VLOOKUP(C131,Hoja1!$A$1:$J$82,10,0),"")</f>
        <v/>
      </c>
      <c r="F131" s="82" t="str">
        <f>+IFERROR(VLOOKUP(C131,Hoja1!$A$1:$I$82,3,0),"")</f>
        <v/>
      </c>
      <c r="G131" s="81" t="str">
        <f>+IFERROR(VLOOKUP(C131,Hoja1!$A$1:$K$82,11,0),"")</f>
        <v/>
      </c>
      <c r="H131" s="83" t="str">
        <f>+IFERROR(VLOOKUP(C131,Hoja1!$A$1:$L$82,12,0),"")</f>
        <v/>
      </c>
      <c r="I131" s="81"/>
      <c r="J131" s="65">
        <v>117</v>
      </c>
      <c r="K131" s="88"/>
      <c r="L131" s="62"/>
      <c r="M131" s="84"/>
      <c r="N131" s="86"/>
      <c r="O131" s="86"/>
      <c r="P131" s="86"/>
      <c r="Q131" s="86"/>
      <c r="R131" s="86"/>
      <c r="S131" s="86"/>
      <c r="T131" s="62"/>
      <c r="U131" s="62"/>
      <c r="V131" s="62"/>
      <c r="W131" s="62"/>
      <c r="X131" s="62"/>
      <c r="Y131" s="62"/>
      <c r="Z131" s="62"/>
    </row>
    <row r="132" spans="1:26" ht="99.75" customHeight="1" x14ac:dyDescent="0.2">
      <c r="A132" s="62"/>
      <c r="B132" s="80">
        <f t="shared" si="2"/>
        <v>118</v>
      </c>
      <c r="C132" s="81" t="str">
        <f t="array" ref="C132">+IFERROR(INDEX(Hoja1!$A$2:$A$82,MATCH(J132,Hoja1!$H$2:$H$82,0)),"")</f>
        <v/>
      </c>
      <c r="D132" s="82" t="str">
        <f>IFERROR(VLOOKUP(C132,Hoja1!$A$2:$H$82,4,0),"")</f>
        <v/>
      </c>
      <c r="E132" s="82" t="str">
        <f>+IFERROR(VLOOKUP(C132,Hoja1!$A$1:$J$82,10,0),"")</f>
        <v/>
      </c>
      <c r="F132" s="82" t="str">
        <f>+IFERROR(VLOOKUP(C132,Hoja1!$A$1:$I$82,3,0),"")</f>
        <v/>
      </c>
      <c r="G132" s="81" t="str">
        <f>+IFERROR(VLOOKUP(C132,Hoja1!$A$1:$K$82,11,0),"")</f>
        <v/>
      </c>
      <c r="H132" s="83" t="str">
        <f>+IFERROR(VLOOKUP(C132,Hoja1!$A$1:$L$82,12,0),"")</f>
        <v/>
      </c>
      <c r="I132" s="81"/>
      <c r="J132" s="65">
        <v>118</v>
      </c>
      <c r="K132" s="88"/>
      <c r="L132" s="62"/>
      <c r="M132" s="84"/>
      <c r="N132" s="86"/>
      <c r="O132" s="86"/>
      <c r="P132" s="86"/>
      <c r="Q132" s="86"/>
      <c r="R132" s="86"/>
      <c r="S132" s="86"/>
      <c r="T132" s="62"/>
      <c r="U132" s="62"/>
      <c r="V132" s="62"/>
      <c r="W132" s="62"/>
      <c r="X132" s="62"/>
      <c r="Y132" s="62"/>
      <c r="Z132" s="62"/>
    </row>
    <row r="133" spans="1:26" ht="99.75" customHeight="1" x14ac:dyDescent="0.2">
      <c r="A133" s="62"/>
      <c r="B133" s="80">
        <f t="shared" si="2"/>
        <v>119</v>
      </c>
      <c r="C133" s="81" t="str">
        <f t="array" ref="C133">+IFERROR(INDEX(Hoja1!$A$2:$A$82,MATCH(J133,Hoja1!$H$2:$H$82,0)),"")</f>
        <v/>
      </c>
      <c r="D133" s="82" t="str">
        <f>IFERROR(VLOOKUP(C133,Hoja1!$A$2:$H$82,4,0),"")</f>
        <v/>
      </c>
      <c r="E133" s="82" t="str">
        <f>+IFERROR(VLOOKUP(C133,Hoja1!$A$1:$J$82,10,0),"")</f>
        <v/>
      </c>
      <c r="F133" s="82" t="str">
        <f>+IFERROR(VLOOKUP(C133,Hoja1!$A$1:$I$82,3,0),"")</f>
        <v/>
      </c>
      <c r="G133" s="81" t="str">
        <f>+IFERROR(VLOOKUP(C133,Hoja1!$A$1:$K$82,11,0),"")</f>
        <v/>
      </c>
      <c r="H133" s="83" t="str">
        <f>+IFERROR(VLOOKUP(C133,Hoja1!$A$1:$L$82,12,0),"")</f>
        <v/>
      </c>
      <c r="I133" s="81"/>
      <c r="J133" s="65">
        <v>119</v>
      </c>
      <c r="K133" s="88"/>
      <c r="L133" s="62"/>
      <c r="M133" s="84"/>
      <c r="N133" s="86"/>
      <c r="O133" s="86"/>
      <c r="P133" s="86"/>
      <c r="Q133" s="86"/>
      <c r="R133" s="86"/>
      <c r="S133" s="86"/>
      <c r="T133" s="62"/>
      <c r="U133" s="62"/>
      <c r="V133" s="62"/>
      <c r="W133" s="62"/>
      <c r="X133" s="62"/>
      <c r="Y133" s="62"/>
      <c r="Z133" s="62"/>
    </row>
    <row r="134" spans="1:26" ht="99.75" customHeight="1" x14ac:dyDescent="0.2">
      <c r="A134" s="62"/>
      <c r="B134" s="80">
        <f t="shared" si="2"/>
        <v>120</v>
      </c>
      <c r="C134" s="81" t="str">
        <f t="array" ref="C134">+IFERROR(INDEX(Hoja1!$A$2:$A$82,MATCH(J134,Hoja1!$H$2:$H$82,0)),"")</f>
        <v/>
      </c>
      <c r="D134" s="82" t="str">
        <f>IFERROR(VLOOKUP(C134,Hoja1!$A$2:$H$82,4,0),"")</f>
        <v/>
      </c>
      <c r="E134" s="82" t="str">
        <f>+IFERROR(VLOOKUP(C134,Hoja1!$A$1:$J$82,10,0),"")</f>
        <v/>
      </c>
      <c r="F134" s="82" t="str">
        <f>+IFERROR(VLOOKUP(C134,Hoja1!$A$1:$I$82,3,0),"")</f>
        <v/>
      </c>
      <c r="G134" s="81" t="str">
        <f>+IFERROR(VLOOKUP(C134,Hoja1!$A$1:$K$82,11,0),"")</f>
        <v/>
      </c>
      <c r="H134" s="83" t="str">
        <f>+IFERROR(VLOOKUP(C134,Hoja1!$A$1:$L$82,12,0),"")</f>
        <v/>
      </c>
      <c r="I134" s="81"/>
      <c r="J134" s="65">
        <v>120</v>
      </c>
      <c r="K134" s="88"/>
      <c r="L134" s="62"/>
      <c r="M134" s="84"/>
      <c r="N134" s="86"/>
      <c r="O134" s="86"/>
      <c r="P134" s="86"/>
      <c r="Q134" s="86"/>
      <c r="R134" s="86"/>
      <c r="S134" s="86"/>
      <c r="T134" s="62"/>
      <c r="U134" s="62"/>
      <c r="V134" s="62"/>
      <c r="W134" s="62"/>
      <c r="X134" s="62"/>
      <c r="Y134" s="62"/>
      <c r="Z134" s="62"/>
    </row>
    <row r="135" spans="1:26" ht="99.75" customHeight="1" x14ac:dyDescent="0.2">
      <c r="A135" s="62"/>
      <c r="B135" s="87">
        <f t="shared" si="2"/>
        <v>121</v>
      </c>
      <c r="C135" s="81" t="str">
        <f t="array" ref="C135">+IFERROR(INDEX(Hoja1!$A$2:$A$82,MATCH(J135,Hoja1!$H$2:$H$82,0)),"")</f>
        <v/>
      </c>
      <c r="D135" s="82" t="str">
        <f>IFERROR(VLOOKUP(C135,Hoja1!$A$2:$H$82,4,0),"")</f>
        <v/>
      </c>
      <c r="E135" s="82" t="str">
        <f>+IFERROR(VLOOKUP(C135,Hoja1!$A$1:$J$82,10,0),"")</f>
        <v/>
      </c>
      <c r="F135" s="82" t="str">
        <f>+IFERROR(VLOOKUP(C135,Hoja1!$A$1:$I$82,3,0),"")</f>
        <v/>
      </c>
      <c r="G135" s="81" t="str">
        <f>+IFERROR(VLOOKUP(C135,Hoja1!$A$1:$K$82,11,0),"")</f>
        <v/>
      </c>
      <c r="H135" s="83" t="str">
        <f>+IFERROR(VLOOKUP(C135,Hoja1!$A$1:$L$82,12,0),"")</f>
        <v/>
      </c>
      <c r="I135" s="81"/>
      <c r="J135" s="65">
        <v>121</v>
      </c>
      <c r="K135" s="88"/>
      <c r="L135" s="62"/>
      <c r="M135" s="84"/>
      <c r="N135" s="86"/>
      <c r="O135" s="86"/>
      <c r="P135" s="86"/>
      <c r="Q135" s="86"/>
      <c r="R135" s="86"/>
      <c r="S135" s="86"/>
      <c r="T135" s="62"/>
      <c r="U135" s="62"/>
      <c r="V135" s="62"/>
      <c r="W135" s="62"/>
      <c r="X135" s="62"/>
      <c r="Y135" s="62"/>
      <c r="Z135" s="62"/>
    </row>
    <row r="136" spans="1:26" ht="99.75" customHeight="1" x14ac:dyDescent="0.2">
      <c r="A136" s="62"/>
      <c r="B136" s="80">
        <f t="shared" si="2"/>
        <v>122</v>
      </c>
      <c r="C136" s="81" t="str">
        <f t="array" ref="C136">+IFERROR(INDEX(Hoja1!$A$2:$A$82,MATCH(J136,Hoja1!$H$2:$H$82,0)),"")</f>
        <v/>
      </c>
      <c r="D136" s="82" t="str">
        <f>IFERROR(VLOOKUP(C136,Hoja1!$A$2:$H$82,4,0),"")</f>
        <v/>
      </c>
      <c r="E136" s="82" t="str">
        <f>+IFERROR(VLOOKUP(C136,Hoja1!$A$1:$J$82,10,0),"")</f>
        <v/>
      </c>
      <c r="F136" s="82" t="str">
        <f>+IFERROR(VLOOKUP(C136,Hoja1!$A$1:$I$82,3,0),"")</f>
        <v/>
      </c>
      <c r="G136" s="81" t="str">
        <f>+IFERROR(VLOOKUP(C136,Hoja1!$A$1:$K$82,11,0),"")</f>
        <v/>
      </c>
      <c r="H136" s="83" t="str">
        <f>+IFERROR(VLOOKUP(C136,Hoja1!$A$1:$L$82,12,0),"")</f>
        <v/>
      </c>
      <c r="I136" s="81"/>
      <c r="J136" s="65">
        <v>122</v>
      </c>
      <c r="K136" s="88"/>
      <c r="L136" s="62"/>
      <c r="M136" s="84"/>
      <c r="N136" s="86"/>
      <c r="O136" s="86"/>
      <c r="P136" s="86"/>
      <c r="Q136" s="86"/>
      <c r="R136" s="86"/>
      <c r="S136" s="86"/>
      <c r="T136" s="62"/>
      <c r="U136" s="62"/>
      <c r="V136" s="62"/>
      <c r="W136" s="62"/>
      <c r="X136" s="62"/>
      <c r="Y136" s="62"/>
      <c r="Z136" s="62"/>
    </row>
    <row r="137" spans="1:26" ht="99.75" customHeight="1" x14ac:dyDescent="0.2">
      <c r="A137" s="62"/>
      <c r="B137" s="80">
        <f t="shared" si="2"/>
        <v>123</v>
      </c>
      <c r="C137" s="81" t="str">
        <f t="array" ref="C137">+IFERROR(INDEX(Hoja1!$A$2:$A$82,MATCH(J137,Hoja1!$H$2:$H$82,0)),"")</f>
        <v/>
      </c>
      <c r="D137" s="82" t="str">
        <f>IFERROR(VLOOKUP(C137,Hoja1!$A$2:$H$82,4,0),"")</f>
        <v/>
      </c>
      <c r="E137" s="82" t="str">
        <f>+IFERROR(VLOOKUP(C137,Hoja1!$A$1:$J$82,10,0),"")</f>
        <v/>
      </c>
      <c r="F137" s="82" t="str">
        <f>+IFERROR(VLOOKUP(C137,Hoja1!$A$1:$I$82,3,0),"")</f>
        <v/>
      </c>
      <c r="G137" s="81" t="str">
        <f>+IFERROR(VLOOKUP(C137,Hoja1!$A$1:$K$82,11,0),"")</f>
        <v/>
      </c>
      <c r="H137" s="83" t="str">
        <f>+IFERROR(VLOOKUP(C137,Hoja1!$A$1:$L$82,12,0),"")</f>
        <v/>
      </c>
      <c r="I137" s="81"/>
      <c r="J137" s="65">
        <v>123</v>
      </c>
      <c r="K137" s="88"/>
      <c r="L137" s="62"/>
      <c r="M137" s="84"/>
      <c r="N137" s="86"/>
      <c r="O137" s="86"/>
      <c r="P137" s="86"/>
      <c r="Q137" s="86"/>
      <c r="R137" s="86"/>
      <c r="S137" s="86"/>
      <c r="T137" s="62"/>
      <c r="U137" s="62"/>
      <c r="V137" s="62"/>
      <c r="W137" s="62"/>
      <c r="X137" s="62"/>
      <c r="Y137" s="62"/>
      <c r="Z137" s="62"/>
    </row>
    <row r="138" spans="1:26" ht="99.75" customHeight="1" x14ac:dyDescent="0.2">
      <c r="A138" s="62"/>
      <c r="B138" s="80">
        <f t="shared" si="2"/>
        <v>124</v>
      </c>
      <c r="C138" s="81" t="str">
        <f t="array" ref="C138">+IFERROR(INDEX(Hoja1!$A$2:$A$82,MATCH(J138,Hoja1!$H$2:$H$82,0)),"")</f>
        <v/>
      </c>
      <c r="D138" s="82" t="str">
        <f>IFERROR(VLOOKUP(C138,Hoja1!$A$2:$H$82,4,0),"")</f>
        <v/>
      </c>
      <c r="E138" s="82" t="str">
        <f>+IFERROR(VLOOKUP(C138,Hoja1!$A$1:$J$82,10,0),"")</f>
        <v/>
      </c>
      <c r="F138" s="82" t="str">
        <f>+IFERROR(VLOOKUP(C138,Hoja1!$A$1:$I$82,3,0),"")</f>
        <v/>
      </c>
      <c r="G138" s="81" t="str">
        <f>+IFERROR(VLOOKUP(C138,Hoja1!$A$1:$K$82,11,0),"")</f>
        <v/>
      </c>
      <c r="H138" s="83" t="str">
        <f>+IFERROR(VLOOKUP(C138,Hoja1!$A$1:$L$82,12,0),"")</f>
        <v/>
      </c>
      <c r="I138" s="81"/>
      <c r="J138" s="65">
        <v>124</v>
      </c>
      <c r="K138" s="88"/>
      <c r="L138" s="62"/>
      <c r="M138" s="84"/>
      <c r="N138" s="86"/>
      <c r="O138" s="86"/>
      <c r="P138" s="86"/>
      <c r="Q138" s="86"/>
      <c r="R138" s="86"/>
      <c r="S138" s="86"/>
      <c r="T138" s="62"/>
      <c r="U138" s="62"/>
      <c r="V138" s="62"/>
      <c r="W138" s="62"/>
      <c r="X138" s="62"/>
      <c r="Y138" s="62"/>
      <c r="Z138" s="62"/>
    </row>
    <row r="139" spans="1:26" ht="99.75" customHeight="1" x14ac:dyDescent="0.2">
      <c r="A139" s="62"/>
      <c r="B139" s="80">
        <f t="shared" si="2"/>
        <v>125</v>
      </c>
      <c r="C139" s="81" t="str">
        <f t="array" ref="C139">+IFERROR(INDEX(Hoja1!$A$2:$A$82,MATCH(J139,Hoja1!$H$2:$H$82,0)),"")</f>
        <v/>
      </c>
      <c r="D139" s="82" t="str">
        <f>IFERROR(VLOOKUP(C139,Hoja1!$A$2:$H$82,4,0),"")</f>
        <v/>
      </c>
      <c r="E139" s="82" t="str">
        <f>+IFERROR(VLOOKUP(C139,Hoja1!$A$1:$J$82,10,0),"")</f>
        <v/>
      </c>
      <c r="F139" s="82" t="str">
        <f>+IFERROR(VLOOKUP(C139,Hoja1!$A$1:$I$82,3,0),"")</f>
        <v/>
      </c>
      <c r="G139" s="81" t="str">
        <f>+IFERROR(VLOOKUP(C139,Hoja1!$A$1:$K$82,11,0),"")</f>
        <v/>
      </c>
      <c r="H139" s="83" t="str">
        <f>+IFERROR(VLOOKUP(C139,Hoja1!$A$1:$L$82,12,0),"")</f>
        <v/>
      </c>
      <c r="I139" s="81"/>
      <c r="J139" s="65">
        <v>125</v>
      </c>
      <c r="K139" s="88"/>
      <c r="L139" s="62"/>
      <c r="M139" s="84"/>
      <c r="N139" s="86"/>
      <c r="O139" s="86"/>
      <c r="P139" s="86"/>
      <c r="Q139" s="86"/>
      <c r="R139" s="86"/>
      <c r="S139" s="86"/>
      <c r="T139" s="62"/>
      <c r="U139" s="62"/>
      <c r="V139" s="62"/>
      <c r="W139" s="62"/>
      <c r="X139" s="62"/>
      <c r="Y139" s="62"/>
      <c r="Z139" s="62"/>
    </row>
    <row r="140" spans="1:26" ht="99.75" customHeight="1" x14ac:dyDescent="0.2">
      <c r="A140" s="62"/>
      <c r="B140" s="87">
        <f t="shared" si="2"/>
        <v>126</v>
      </c>
      <c r="C140" s="81" t="str">
        <f t="array" ref="C140">+IFERROR(INDEX(Hoja1!$A$2:$A$82,MATCH(J140,Hoja1!$H$2:$H$82,0)),"")</f>
        <v/>
      </c>
      <c r="D140" s="82" t="str">
        <f>IFERROR(VLOOKUP(C140,Hoja1!$A$2:$H$82,4,0),"")</f>
        <v/>
      </c>
      <c r="E140" s="82" t="str">
        <f>+IFERROR(VLOOKUP(C140,Hoja1!$A$1:$J$82,10,0),"")</f>
        <v/>
      </c>
      <c r="F140" s="82" t="str">
        <f>+IFERROR(VLOOKUP(C140,Hoja1!$A$1:$I$82,3,0),"")</f>
        <v/>
      </c>
      <c r="G140" s="81" t="str">
        <f>+IFERROR(VLOOKUP(C140,Hoja1!$A$1:$K$82,11,0),"")</f>
        <v/>
      </c>
      <c r="H140" s="83" t="str">
        <f>+IFERROR(VLOOKUP(C140,Hoja1!$A$1:$L$82,12,0),"")</f>
        <v/>
      </c>
      <c r="I140" s="81"/>
      <c r="J140" s="65">
        <v>126</v>
      </c>
      <c r="K140" s="88"/>
      <c r="L140" s="62"/>
      <c r="M140" s="84"/>
      <c r="N140" s="86"/>
      <c r="O140" s="86"/>
      <c r="P140" s="86"/>
      <c r="Q140" s="86"/>
      <c r="R140" s="86"/>
      <c r="S140" s="86"/>
      <c r="T140" s="62"/>
      <c r="U140" s="62"/>
      <c r="V140" s="62"/>
      <c r="W140" s="62"/>
      <c r="X140" s="62"/>
      <c r="Y140" s="62"/>
      <c r="Z140" s="62"/>
    </row>
    <row r="141" spans="1:26" ht="99.75" customHeight="1" x14ac:dyDescent="0.2">
      <c r="A141" s="62"/>
      <c r="B141" s="80">
        <f t="shared" si="2"/>
        <v>127</v>
      </c>
      <c r="C141" s="81" t="str">
        <f t="array" ref="C141">+IFERROR(INDEX(Hoja1!$A$2:$A$82,MATCH(J141,Hoja1!$H$2:$H$82,0)),"")</f>
        <v/>
      </c>
      <c r="D141" s="82" t="str">
        <f>IFERROR(VLOOKUP(C141,Hoja1!$A$2:$H$82,4,0),"")</f>
        <v/>
      </c>
      <c r="E141" s="82" t="str">
        <f>+IFERROR(VLOOKUP(C141,Hoja1!$A$1:$J$82,10,0),"")</f>
        <v/>
      </c>
      <c r="F141" s="82" t="str">
        <f>+IFERROR(VLOOKUP(C141,Hoja1!$A$1:$I$82,3,0),"")</f>
        <v/>
      </c>
      <c r="G141" s="81" t="str">
        <f>+IFERROR(VLOOKUP(C141,Hoja1!$A$1:$K$82,11,0),"")</f>
        <v/>
      </c>
      <c r="H141" s="83" t="str">
        <f>+IFERROR(VLOOKUP(C141,Hoja1!$A$1:$L$82,12,0),"")</f>
        <v/>
      </c>
      <c r="I141" s="81"/>
      <c r="J141" s="65">
        <v>127</v>
      </c>
      <c r="K141" s="88"/>
      <c r="L141" s="62"/>
      <c r="M141" s="84"/>
      <c r="N141" s="86"/>
      <c r="O141" s="86"/>
      <c r="P141" s="86"/>
      <c r="Q141" s="86"/>
      <c r="R141" s="86"/>
      <c r="S141" s="86"/>
      <c r="T141" s="62"/>
      <c r="U141" s="62"/>
      <c r="V141" s="62"/>
      <c r="W141" s="62"/>
      <c r="X141" s="62"/>
      <c r="Y141" s="62"/>
      <c r="Z141" s="62"/>
    </row>
    <row r="142" spans="1:26" ht="99.75" customHeight="1" x14ac:dyDescent="0.2">
      <c r="A142" s="62"/>
      <c r="B142" s="80">
        <f t="shared" si="2"/>
        <v>128</v>
      </c>
      <c r="C142" s="81" t="str">
        <f t="array" ref="C142">+IFERROR(INDEX(Hoja1!$A$2:$A$82,MATCH(J142,Hoja1!$H$2:$H$82,0)),"")</f>
        <v/>
      </c>
      <c r="D142" s="82" t="str">
        <f>IFERROR(VLOOKUP(C142,Hoja1!$A$2:$H$82,4,0),"")</f>
        <v/>
      </c>
      <c r="E142" s="82" t="str">
        <f>+IFERROR(VLOOKUP(C142,Hoja1!$A$1:$J$82,10,0),"")</f>
        <v/>
      </c>
      <c r="F142" s="82" t="str">
        <f>+IFERROR(VLOOKUP(C142,Hoja1!$A$1:$I$82,3,0),"")</f>
        <v/>
      </c>
      <c r="G142" s="81" t="str">
        <f>+IFERROR(VLOOKUP(C142,Hoja1!$A$1:$K$82,11,0),"")</f>
        <v/>
      </c>
      <c r="H142" s="83" t="str">
        <f>+IFERROR(VLOOKUP(C142,Hoja1!$A$1:$L$82,12,0),"")</f>
        <v/>
      </c>
      <c r="I142" s="81"/>
      <c r="J142" s="65">
        <v>128</v>
      </c>
      <c r="K142" s="88"/>
      <c r="L142" s="62"/>
      <c r="M142" s="84"/>
      <c r="N142" s="86"/>
      <c r="O142" s="86"/>
      <c r="P142" s="86"/>
      <c r="Q142" s="86"/>
      <c r="R142" s="86"/>
      <c r="S142" s="86"/>
      <c r="T142" s="62"/>
      <c r="U142" s="62"/>
      <c r="V142" s="62"/>
      <c r="W142" s="62"/>
      <c r="X142" s="62"/>
      <c r="Y142" s="62"/>
      <c r="Z142" s="62"/>
    </row>
    <row r="143" spans="1:26" ht="99.75" customHeight="1" x14ac:dyDescent="0.2">
      <c r="A143" s="62"/>
      <c r="B143" s="80">
        <f t="shared" si="2"/>
        <v>129</v>
      </c>
      <c r="C143" s="81" t="str">
        <f t="array" ref="C143">+IFERROR(INDEX(Hoja1!$A$2:$A$82,MATCH(J143,Hoja1!$H$2:$H$82,0)),"")</f>
        <v/>
      </c>
      <c r="D143" s="82" t="str">
        <f>IFERROR(VLOOKUP(C143,Hoja1!$A$2:$H$82,4,0),"")</f>
        <v/>
      </c>
      <c r="E143" s="82" t="str">
        <f>+IFERROR(VLOOKUP(C143,Hoja1!$A$1:$J$82,10,0),"")</f>
        <v/>
      </c>
      <c r="F143" s="82" t="str">
        <f>+IFERROR(VLOOKUP(C143,Hoja1!$A$1:$I$82,3,0),"")</f>
        <v/>
      </c>
      <c r="G143" s="81" t="str">
        <f>+IFERROR(VLOOKUP(C143,Hoja1!$A$1:$K$82,11,0),"")</f>
        <v/>
      </c>
      <c r="H143" s="83" t="str">
        <f>+IFERROR(VLOOKUP(C143,Hoja1!$A$1:$L$82,12,0),"")</f>
        <v/>
      </c>
      <c r="I143" s="81"/>
      <c r="J143" s="65">
        <v>129</v>
      </c>
      <c r="K143" s="88"/>
      <c r="L143" s="62"/>
      <c r="M143" s="84"/>
      <c r="N143" s="86"/>
      <c r="O143" s="86"/>
      <c r="P143" s="86"/>
      <c r="Q143" s="86"/>
      <c r="R143" s="86"/>
      <c r="S143" s="86"/>
      <c r="T143" s="62"/>
      <c r="U143" s="62"/>
      <c r="V143" s="62"/>
      <c r="W143" s="62"/>
      <c r="X143" s="62"/>
      <c r="Y143" s="62"/>
      <c r="Z143" s="62"/>
    </row>
    <row r="144" spans="1:26" ht="99.75" customHeight="1" x14ac:dyDescent="0.2">
      <c r="A144" s="62"/>
      <c r="B144" s="80">
        <f t="shared" si="2"/>
        <v>130</v>
      </c>
      <c r="C144" s="81" t="str">
        <f t="array" ref="C144">+IFERROR(INDEX(Hoja1!$A$2:$A$82,MATCH(J144,Hoja1!$H$2:$H$82,0)),"")</f>
        <v/>
      </c>
      <c r="D144" s="82" t="str">
        <f>IFERROR(VLOOKUP(C144,Hoja1!$A$2:$H$82,4,0),"")</f>
        <v/>
      </c>
      <c r="E144" s="82" t="str">
        <f>+IFERROR(VLOOKUP(C144,Hoja1!$A$1:$J$82,10,0),"")</f>
        <v/>
      </c>
      <c r="F144" s="82" t="str">
        <f>+IFERROR(VLOOKUP(C144,Hoja1!$A$1:$I$82,3,0),"")</f>
        <v/>
      </c>
      <c r="G144" s="81" t="str">
        <f>+IFERROR(VLOOKUP(C144,Hoja1!$A$1:$K$82,11,0),"")</f>
        <v/>
      </c>
      <c r="H144" s="83" t="str">
        <f>+IFERROR(VLOOKUP(C144,Hoja1!$A$1:$L$82,12,0),"")</f>
        <v/>
      </c>
      <c r="I144" s="81"/>
      <c r="J144" s="65">
        <v>130</v>
      </c>
      <c r="K144" s="88"/>
      <c r="L144" s="62"/>
      <c r="M144" s="84"/>
      <c r="N144" s="86"/>
      <c r="O144" s="86"/>
      <c r="P144" s="86"/>
      <c r="Q144" s="86"/>
      <c r="R144" s="86"/>
      <c r="S144" s="86"/>
      <c r="T144" s="62"/>
      <c r="U144" s="62"/>
      <c r="V144" s="62"/>
      <c r="W144" s="62"/>
      <c r="X144" s="62"/>
      <c r="Y144" s="62"/>
      <c r="Z144" s="62"/>
    </row>
    <row r="145" spans="1:26" ht="99.75" customHeight="1" x14ac:dyDescent="0.2">
      <c r="A145" s="62"/>
      <c r="B145" s="87">
        <f t="shared" si="2"/>
        <v>131</v>
      </c>
      <c r="C145" s="81" t="str">
        <f t="array" ref="C145">+IFERROR(INDEX(Hoja1!$A$2:$A$82,MATCH(J145,Hoja1!$H$2:$H$82,0)),"")</f>
        <v/>
      </c>
      <c r="D145" s="82" t="str">
        <f>IFERROR(VLOOKUP(C145,Hoja1!$A$2:$H$82,4,0),"")</f>
        <v/>
      </c>
      <c r="E145" s="82" t="str">
        <f>+IFERROR(VLOOKUP(C145,Hoja1!$A$1:$J$82,10,0),"")</f>
        <v/>
      </c>
      <c r="F145" s="82" t="str">
        <f>+IFERROR(VLOOKUP(C145,Hoja1!$A$1:$I$82,3,0),"")</f>
        <v/>
      </c>
      <c r="G145" s="81" t="str">
        <f>+IFERROR(VLOOKUP(C145,Hoja1!$A$1:$K$82,11,0),"")</f>
        <v/>
      </c>
      <c r="H145" s="83" t="str">
        <f>+IFERROR(VLOOKUP(C145,Hoja1!$A$1:$L$82,12,0),"")</f>
        <v/>
      </c>
      <c r="I145" s="81"/>
      <c r="J145" s="65">
        <v>131</v>
      </c>
      <c r="K145" s="88"/>
      <c r="L145" s="62"/>
      <c r="M145" s="84"/>
      <c r="N145" s="86"/>
      <c r="O145" s="86"/>
      <c r="P145" s="86"/>
      <c r="Q145" s="86"/>
      <c r="R145" s="86"/>
      <c r="S145" s="86"/>
      <c r="T145" s="62"/>
      <c r="U145" s="62"/>
      <c r="V145" s="62"/>
      <c r="W145" s="62"/>
      <c r="X145" s="62"/>
      <c r="Y145" s="62"/>
      <c r="Z145" s="62"/>
    </row>
    <row r="146" spans="1:26" ht="99.75" customHeight="1" x14ac:dyDescent="0.2">
      <c r="A146" s="62"/>
      <c r="B146" s="80">
        <f t="shared" si="2"/>
        <v>132</v>
      </c>
      <c r="C146" s="81" t="str">
        <f t="array" ref="C146">+IFERROR(INDEX(Hoja1!$A$2:$A$82,MATCH(J146,Hoja1!$H$2:$H$82,0)),"")</f>
        <v/>
      </c>
      <c r="D146" s="82" t="str">
        <f>IFERROR(VLOOKUP(C146,Hoja1!$A$2:$H$82,4,0),"")</f>
        <v/>
      </c>
      <c r="E146" s="82" t="str">
        <f>+IFERROR(VLOOKUP(C146,Hoja1!$A$1:$J$82,10,0),"")</f>
        <v/>
      </c>
      <c r="F146" s="82" t="str">
        <f>+IFERROR(VLOOKUP(C146,Hoja1!$A$1:$I$82,3,0),"")</f>
        <v/>
      </c>
      <c r="G146" s="81" t="str">
        <f>+IFERROR(VLOOKUP(C146,Hoja1!$A$1:$K$82,11,0),"")</f>
        <v/>
      </c>
      <c r="H146" s="83" t="str">
        <f>+IFERROR(VLOOKUP(C146,Hoja1!$A$1:$L$82,12,0),"")</f>
        <v/>
      </c>
      <c r="I146" s="81"/>
      <c r="J146" s="65">
        <v>132</v>
      </c>
      <c r="K146" s="88"/>
      <c r="L146" s="62"/>
      <c r="M146" s="84"/>
      <c r="N146" s="86"/>
      <c r="O146" s="86"/>
      <c r="P146" s="86"/>
      <c r="Q146" s="86"/>
      <c r="R146" s="86"/>
      <c r="S146" s="86"/>
      <c r="T146" s="62"/>
      <c r="U146" s="62"/>
      <c r="V146" s="62"/>
      <c r="W146" s="62"/>
      <c r="X146" s="62"/>
      <c r="Y146" s="62"/>
      <c r="Z146" s="62"/>
    </row>
    <row r="147" spans="1:26" ht="99.75" customHeight="1" x14ac:dyDescent="0.2">
      <c r="A147" s="62"/>
      <c r="B147" s="80">
        <f t="shared" si="2"/>
        <v>133</v>
      </c>
      <c r="C147" s="81" t="str">
        <f t="array" ref="C147">+IFERROR(INDEX(Hoja1!$A$2:$A$82,MATCH(J147,Hoja1!$H$2:$H$82,0)),"")</f>
        <v/>
      </c>
      <c r="D147" s="82" t="str">
        <f>IFERROR(VLOOKUP(C147,Hoja1!$A$2:$H$82,4,0),"")</f>
        <v/>
      </c>
      <c r="E147" s="82" t="str">
        <f>+IFERROR(VLOOKUP(C147,Hoja1!$A$1:$J$82,10,0),"")</f>
        <v/>
      </c>
      <c r="F147" s="82" t="str">
        <f>+IFERROR(VLOOKUP(C147,Hoja1!$A$1:$I$82,3,0),"")</f>
        <v/>
      </c>
      <c r="G147" s="81" t="str">
        <f>+IFERROR(VLOOKUP(C147,Hoja1!$A$1:$K$82,11,0),"")</f>
        <v/>
      </c>
      <c r="H147" s="83" t="str">
        <f>+IFERROR(VLOOKUP(C147,Hoja1!$A$1:$L$82,12,0),"")</f>
        <v/>
      </c>
      <c r="I147" s="81"/>
      <c r="J147" s="65">
        <v>133</v>
      </c>
      <c r="K147" s="88"/>
      <c r="L147" s="62"/>
      <c r="M147" s="84"/>
      <c r="N147" s="86"/>
      <c r="O147" s="86"/>
      <c r="P147" s="86"/>
      <c r="Q147" s="86"/>
      <c r="R147" s="86"/>
      <c r="S147" s="86"/>
      <c r="T147" s="62"/>
      <c r="U147" s="62"/>
      <c r="V147" s="62"/>
      <c r="W147" s="62"/>
      <c r="X147" s="62"/>
      <c r="Y147" s="62"/>
      <c r="Z147" s="62"/>
    </row>
    <row r="148" spans="1:26" ht="99.75" customHeight="1" x14ac:dyDescent="0.2">
      <c r="A148" s="62"/>
      <c r="B148" s="80">
        <f t="shared" si="2"/>
        <v>134</v>
      </c>
      <c r="C148" s="81" t="str">
        <f t="array" ref="C148">+IFERROR(INDEX(Hoja1!$A$2:$A$82,MATCH(J148,Hoja1!$H$2:$H$82,0)),"")</f>
        <v/>
      </c>
      <c r="D148" s="82" t="str">
        <f>IFERROR(VLOOKUP(C148,Hoja1!$A$2:$H$82,4,0),"")</f>
        <v/>
      </c>
      <c r="E148" s="82" t="str">
        <f>+IFERROR(VLOOKUP(C148,Hoja1!$A$1:$J$82,10,0),"")</f>
        <v/>
      </c>
      <c r="F148" s="82" t="str">
        <f>+IFERROR(VLOOKUP(C148,Hoja1!$A$1:$I$82,3,0),"")</f>
        <v/>
      </c>
      <c r="G148" s="81" t="str">
        <f>+IFERROR(VLOOKUP(C148,Hoja1!$A$1:$K$82,11,0),"")</f>
        <v/>
      </c>
      <c r="H148" s="83" t="str">
        <f>+IFERROR(VLOOKUP(C148,Hoja1!$A$1:$L$82,12,0),"")</f>
        <v/>
      </c>
      <c r="I148" s="81"/>
      <c r="J148" s="65">
        <v>134</v>
      </c>
      <c r="K148" s="88"/>
      <c r="L148" s="62"/>
      <c r="M148" s="84"/>
      <c r="N148" s="86"/>
      <c r="O148" s="86"/>
      <c r="P148" s="86"/>
      <c r="Q148" s="86"/>
      <c r="R148" s="86"/>
      <c r="S148" s="86"/>
      <c r="T148" s="62"/>
      <c r="U148" s="62"/>
      <c r="V148" s="62"/>
      <c r="W148" s="62"/>
      <c r="X148" s="62"/>
      <c r="Y148" s="62"/>
      <c r="Z148" s="62"/>
    </row>
    <row r="149" spans="1:26" ht="99.75" customHeight="1" x14ac:dyDescent="0.2">
      <c r="A149" s="62"/>
      <c r="B149" s="80">
        <f t="shared" si="2"/>
        <v>135</v>
      </c>
      <c r="C149" s="81" t="str">
        <f t="array" ref="C149">+IFERROR(INDEX(Hoja1!$A$2:$A$82,MATCH(J149,Hoja1!$H$2:$H$82,0)),"")</f>
        <v/>
      </c>
      <c r="D149" s="82" t="str">
        <f>IFERROR(VLOOKUP(C149,Hoja1!$A$2:$H$82,4,0),"")</f>
        <v/>
      </c>
      <c r="E149" s="82" t="str">
        <f>+IFERROR(VLOOKUP(C149,Hoja1!$A$1:$J$82,10,0),"")</f>
        <v/>
      </c>
      <c r="F149" s="82" t="str">
        <f>+IFERROR(VLOOKUP(C149,Hoja1!$A$1:$I$82,3,0),"")</f>
        <v/>
      </c>
      <c r="G149" s="81" t="str">
        <f>+IFERROR(VLOOKUP(C149,Hoja1!$A$1:$K$82,11,0),"")</f>
        <v/>
      </c>
      <c r="H149" s="83" t="str">
        <f>+IFERROR(VLOOKUP(C149,Hoja1!$A$1:$L$82,12,0),"")</f>
        <v/>
      </c>
      <c r="I149" s="81"/>
      <c r="J149" s="65">
        <v>135</v>
      </c>
      <c r="K149" s="88"/>
      <c r="L149" s="62"/>
      <c r="M149" s="84"/>
      <c r="N149" s="86"/>
      <c r="O149" s="86"/>
      <c r="P149" s="86"/>
      <c r="Q149" s="86"/>
      <c r="R149" s="86"/>
      <c r="S149" s="86"/>
      <c r="T149" s="62"/>
      <c r="U149" s="62"/>
      <c r="V149" s="62"/>
      <c r="W149" s="62"/>
      <c r="X149" s="62"/>
      <c r="Y149" s="62"/>
      <c r="Z149" s="62"/>
    </row>
    <row r="150" spans="1:26" ht="99.75" customHeight="1" x14ac:dyDescent="0.2">
      <c r="A150" s="62"/>
      <c r="B150" s="87">
        <f t="shared" si="2"/>
        <v>136</v>
      </c>
      <c r="C150" s="81" t="str">
        <f t="array" ref="C150">+IFERROR(INDEX(Hoja1!$A$2:$A$82,MATCH(J150,Hoja1!$H$2:$H$82,0)),"")</f>
        <v/>
      </c>
      <c r="D150" s="82" t="str">
        <f>IFERROR(VLOOKUP(C150,Hoja1!$A$2:$H$82,4,0),"")</f>
        <v/>
      </c>
      <c r="E150" s="82" t="str">
        <f>+IFERROR(VLOOKUP(C150,Hoja1!$A$1:$J$82,10,0),"")</f>
        <v/>
      </c>
      <c r="F150" s="82" t="str">
        <f>+IFERROR(VLOOKUP(C150,Hoja1!$A$1:$I$82,3,0),"")</f>
        <v/>
      </c>
      <c r="G150" s="81" t="str">
        <f>+IFERROR(VLOOKUP(C150,Hoja1!$A$1:$K$82,11,0),"")</f>
        <v/>
      </c>
      <c r="H150" s="83" t="str">
        <f>+IFERROR(VLOOKUP(C150,Hoja1!$A$1:$L$82,12,0),"")</f>
        <v/>
      </c>
      <c r="I150" s="81"/>
      <c r="J150" s="65">
        <v>136</v>
      </c>
      <c r="K150" s="88"/>
      <c r="L150" s="62"/>
      <c r="M150" s="84"/>
      <c r="N150" s="86"/>
      <c r="O150" s="86"/>
      <c r="P150" s="86"/>
      <c r="Q150" s="86"/>
      <c r="R150" s="86"/>
      <c r="S150" s="86"/>
      <c r="T150" s="62"/>
      <c r="U150" s="62"/>
      <c r="V150" s="62"/>
      <c r="W150" s="62"/>
      <c r="X150" s="62"/>
      <c r="Y150" s="62"/>
      <c r="Z150" s="62"/>
    </row>
    <row r="151" spans="1:26" ht="99.75" customHeight="1" x14ac:dyDescent="0.2">
      <c r="A151" s="62"/>
      <c r="B151" s="80">
        <f t="shared" si="2"/>
        <v>137</v>
      </c>
      <c r="C151" s="81" t="str">
        <f t="array" ref="C151">+IFERROR(INDEX(Hoja1!$A$2:$A$82,MATCH(J151,Hoja1!$H$2:$H$82,0)),"")</f>
        <v/>
      </c>
      <c r="D151" s="82" t="str">
        <f>IFERROR(VLOOKUP(C151,Hoja1!$A$2:$H$82,4,0),"")</f>
        <v/>
      </c>
      <c r="E151" s="82" t="str">
        <f>+IFERROR(VLOOKUP(C151,Hoja1!$A$1:$J$82,10,0),"")</f>
        <v/>
      </c>
      <c r="F151" s="82" t="str">
        <f>+IFERROR(VLOOKUP(C151,Hoja1!$A$1:$I$82,3,0),"")</f>
        <v/>
      </c>
      <c r="G151" s="81" t="str">
        <f>+IFERROR(VLOOKUP(C151,Hoja1!$A$1:$K$82,11,0),"")</f>
        <v/>
      </c>
      <c r="H151" s="83" t="str">
        <f>+IFERROR(VLOOKUP(C151,Hoja1!$A$1:$L$82,12,0),"")</f>
        <v/>
      </c>
      <c r="I151" s="81"/>
      <c r="J151" s="65">
        <v>137</v>
      </c>
      <c r="K151" s="88"/>
      <c r="L151" s="62"/>
      <c r="M151" s="84"/>
      <c r="N151" s="86"/>
      <c r="O151" s="86"/>
      <c r="P151" s="86"/>
      <c r="Q151" s="86"/>
      <c r="R151" s="86"/>
      <c r="S151" s="86"/>
      <c r="T151" s="62"/>
      <c r="U151" s="62"/>
      <c r="V151" s="62"/>
      <c r="W151" s="62"/>
      <c r="X151" s="62"/>
      <c r="Y151" s="62"/>
      <c r="Z151" s="62"/>
    </row>
    <row r="152" spans="1:26" ht="99.75" customHeight="1" x14ac:dyDescent="0.2">
      <c r="A152" s="62"/>
      <c r="B152" s="80">
        <f t="shared" si="2"/>
        <v>138</v>
      </c>
      <c r="C152" s="81" t="str">
        <f t="array" ref="C152">+IFERROR(INDEX(Hoja1!$A$2:$A$82,MATCH(J152,Hoja1!$H$2:$H$82,0)),"")</f>
        <v/>
      </c>
      <c r="D152" s="82" t="str">
        <f>IFERROR(VLOOKUP(C152,Hoja1!$A$2:$H$82,4,0),"")</f>
        <v/>
      </c>
      <c r="E152" s="82" t="str">
        <f>+IFERROR(VLOOKUP(C152,Hoja1!$A$1:$J$82,10,0),"")</f>
        <v/>
      </c>
      <c r="F152" s="82" t="str">
        <f>+IFERROR(VLOOKUP(C152,Hoja1!$A$1:$I$82,3,0),"")</f>
        <v/>
      </c>
      <c r="G152" s="81" t="str">
        <f>+IFERROR(VLOOKUP(C152,Hoja1!$A$1:$K$82,11,0),"")</f>
        <v/>
      </c>
      <c r="H152" s="83" t="str">
        <f>+IFERROR(VLOOKUP(C152,Hoja1!$A$1:$L$82,12,0),"")</f>
        <v/>
      </c>
      <c r="I152" s="81"/>
      <c r="J152" s="65">
        <v>138</v>
      </c>
      <c r="K152" s="88"/>
      <c r="L152" s="62"/>
      <c r="M152" s="84"/>
      <c r="N152" s="86"/>
      <c r="O152" s="86"/>
      <c r="P152" s="86"/>
      <c r="Q152" s="86"/>
      <c r="R152" s="86"/>
      <c r="S152" s="86"/>
      <c r="T152" s="62"/>
      <c r="U152" s="62"/>
      <c r="V152" s="62"/>
      <c r="W152" s="62"/>
      <c r="X152" s="62"/>
      <c r="Y152" s="62"/>
      <c r="Z152" s="62"/>
    </row>
    <row r="153" spans="1:26" ht="99.75" customHeight="1" x14ac:dyDescent="0.2">
      <c r="A153" s="62"/>
      <c r="B153" s="80">
        <f t="shared" si="2"/>
        <v>139</v>
      </c>
      <c r="C153" s="81" t="str">
        <f t="array" ref="C153">+IFERROR(INDEX(Hoja1!$A$2:$A$82,MATCH(J153,Hoja1!$H$2:$H$82,0)),"")</f>
        <v/>
      </c>
      <c r="D153" s="82" t="str">
        <f>IFERROR(VLOOKUP(C153,Hoja1!$A$2:$H$82,4,0),"")</f>
        <v/>
      </c>
      <c r="E153" s="82" t="str">
        <f>+IFERROR(VLOOKUP(C153,Hoja1!$A$1:$J$82,10,0),"")</f>
        <v/>
      </c>
      <c r="F153" s="82" t="str">
        <f>+IFERROR(VLOOKUP(C153,Hoja1!$A$1:$I$82,3,0),"")</f>
        <v/>
      </c>
      <c r="G153" s="81" t="str">
        <f>+IFERROR(VLOOKUP(C153,Hoja1!$A$1:$K$82,11,0),"")</f>
        <v/>
      </c>
      <c r="H153" s="83" t="str">
        <f>+IFERROR(VLOOKUP(C153,Hoja1!$A$1:$L$82,12,0),"")</f>
        <v/>
      </c>
      <c r="I153" s="81"/>
      <c r="J153" s="65">
        <v>139</v>
      </c>
      <c r="K153" s="88"/>
      <c r="L153" s="62"/>
      <c r="M153" s="84"/>
      <c r="N153" s="86"/>
      <c r="O153" s="86"/>
      <c r="P153" s="86"/>
      <c r="Q153" s="86"/>
      <c r="R153" s="86"/>
      <c r="S153" s="86"/>
      <c r="T153" s="62"/>
      <c r="U153" s="62"/>
      <c r="V153" s="62"/>
      <c r="W153" s="62"/>
      <c r="X153" s="62"/>
      <c r="Y153" s="62"/>
      <c r="Z153" s="62"/>
    </row>
    <row r="154" spans="1:26" ht="99.75" customHeight="1" x14ac:dyDescent="0.2">
      <c r="A154" s="62"/>
      <c r="B154" s="80">
        <f t="shared" si="2"/>
        <v>140</v>
      </c>
      <c r="C154" s="81" t="str">
        <f t="array" ref="C154">+IFERROR(INDEX(Hoja1!$A$2:$A$82,MATCH(J154,Hoja1!$H$2:$H$82,0)),"")</f>
        <v/>
      </c>
      <c r="D154" s="82" t="str">
        <f>IFERROR(VLOOKUP(C154,Hoja1!$A$2:$H$82,4,0),"")</f>
        <v/>
      </c>
      <c r="E154" s="82" t="str">
        <f>+IFERROR(VLOOKUP(C154,Hoja1!$A$1:$J$82,10,0),"")</f>
        <v/>
      </c>
      <c r="F154" s="82" t="str">
        <f>+IFERROR(VLOOKUP(C154,Hoja1!$A$1:$I$82,3,0),"")</f>
        <v/>
      </c>
      <c r="G154" s="81" t="str">
        <f>+IFERROR(VLOOKUP(C154,Hoja1!$A$1:$K$82,11,0),"")</f>
        <v/>
      </c>
      <c r="H154" s="83" t="str">
        <f>+IFERROR(VLOOKUP(C154,Hoja1!$A$1:$L$82,12,0),"")</f>
        <v/>
      </c>
      <c r="I154" s="81"/>
      <c r="J154" s="65">
        <v>140</v>
      </c>
      <c r="K154" s="88"/>
      <c r="L154" s="62"/>
      <c r="M154" s="84"/>
      <c r="N154" s="86"/>
      <c r="O154" s="86"/>
      <c r="P154" s="86"/>
      <c r="Q154" s="86"/>
      <c r="R154" s="86"/>
      <c r="S154" s="86"/>
      <c r="T154" s="62"/>
      <c r="U154" s="62"/>
      <c r="V154" s="62"/>
      <c r="W154" s="62"/>
      <c r="X154" s="62"/>
      <c r="Y154" s="62"/>
      <c r="Z154" s="62"/>
    </row>
    <row r="155" spans="1:26" ht="99.75" customHeight="1" x14ac:dyDescent="0.2">
      <c r="A155" s="62"/>
      <c r="B155" s="87">
        <f t="shared" si="2"/>
        <v>141</v>
      </c>
      <c r="C155" s="81" t="str">
        <f t="array" ref="C155">+IFERROR(INDEX(Hoja1!$A$2:$A$82,MATCH(J155,Hoja1!$H$2:$H$82,0)),"")</f>
        <v/>
      </c>
      <c r="D155" s="82" t="str">
        <f>IFERROR(VLOOKUP(C155,Hoja1!$A$2:$H$82,4,0),"")</f>
        <v/>
      </c>
      <c r="E155" s="82" t="str">
        <f>+IFERROR(VLOOKUP(C155,Hoja1!$A$1:$J$82,10,0),"")</f>
        <v/>
      </c>
      <c r="F155" s="82" t="str">
        <f>+IFERROR(VLOOKUP(C155,Hoja1!$A$1:$I$82,3,0),"")</f>
        <v/>
      </c>
      <c r="G155" s="81" t="str">
        <f>+IFERROR(VLOOKUP(C155,Hoja1!$A$1:$K$82,11,0),"")</f>
        <v/>
      </c>
      <c r="H155" s="83" t="str">
        <f>+IFERROR(VLOOKUP(C155,Hoja1!$A$1:$L$82,12,0),"")</f>
        <v/>
      </c>
      <c r="I155" s="81"/>
      <c r="J155" s="65">
        <v>141</v>
      </c>
      <c r="K155" s="88"/>
      <c r="L155" s="62"/>
      <c r="M155" s="84"/>
      <c r="N155" s="86"/>
      <c r="O155" s="86"/>
      <c r="P155" s="86"/>
      <c r="Q155" s="86"/>
      <c r="R155" s="86"/>
      <c r="S155" s="86"/>
      <c r="T155" s="62"/>
      <c r="U155" s="62"/>
      <c r="V155" s="62"/>
      <c r="W155" s="62"/>
      <c r="X155" s="62"/>
      <c r="Y155" s="62"/>
      <c r="Z155" s="62"/>
    </row>
    <row r="156" spans="1:26" ht="99.75" customHeight="1" x14ac:dyDescent="0.2">
      <c r="A156" s="62"/>
      <c r="B156" s="80">
        <f t="shared" si="2"/>
        <v>142</v>
      </c>
      <c r="C156" s="81" t="str">
        <f t="array" ref="C156">+IFERROR(INDEX(Hoja1!$A$2:$A$82,MATCH(J156,Hoja1!$H$2:$H$82,0)),"")</f>
        <v/>
      </c>
      <c r="D156" s="82" t="str">
        <f>IFERROR(VLOOKUP(C156,Hoja1!$A$2:$H$82,4,0),"")</f>
        <v/>
      </c>
      <c r="E156" s="82" t="str">
        <f>+IFERROR(VLOOKUP(C156,Hoja1!$A$1:$J$82,10,0),"")</f>
        <v/>
      </c>
      <c r="F156" s="82" t="str">
        <f>+IFERROR(VLOOKUP(C156,Hoja1!$A$1:$I$82,3,0),"")</f>
        <v/>
      </c>
      <c r="G156" s="81" t="str">
        <f>+IFERROR(VLOOKUP(C156,Hoja1!$A$1:$K$82,11,0),"")</f>
        <v/>
      </c>
      <c r="H156" s="83" t="str">
        <f>+IFERROR(VLOOKUP(C156,Hoja1!$A$1:$L$82,12,0),"")</f>
        <v/>
      </c>
      <c r="I156" s="81"/>
      <c r="J156" s="65">
        <v>142</v>
      </c>
      <c r="K156" s="88"/>
      <c r="L156" s="62"/>
      <c r="M156" s="84"/>
      <c r="N156" s="86"/>
      <c r="O156" s="86"/>
      <c r="P156" s="86"/>
      <c r="Q156" s="86"/>
      <c r="R156" s="86"/>
      <c r="S156" s="86"/>
      <c r="T156" s="62"/>
      <c r="U156" s="62"/>
      <c r="V156" s="62"/>
      <c r="W156" s="62"/>
      <c r="X156" s="62"/>
      <c r="Y156" s="62"/>
      <c r="Z156" s="62"/>
    </row>
    <row r="157" spans="1:26" ht="99.75" customHeight="1" x14ac:dyDescent="0.2">
      <c r="A157" s="62"/>
      <c r="B157" s="80">
        <f t="shared" si="2"/>
        <v>143</v>
      </c>
      <c r="C157" s="81" t="str">
        <f t="array" ref="C157">+IFERROR(INDEX(Hoja1!$A$2:$A$82,MATCH(J157,Hoja1!$H$2:$H$82,0)),"")</f>
        <v/>
      </c>
      <c r="D157" s="82" t="str">
        <f>IFERROR(VLOOKUP(C157,Hoja1!$A$2:$H$82,4,0),"")</f>
        <v/>
      </c>
      <c r="E157" s="82" t="str">
        <f>+IFERROR(VLOOKUP(C157,Hoja1!$A$1:$J$82,10,0),"")</f>
        <v/>
      </c>
      <c r="F157" s="82" t="str">
        <f>+IFERROR(VLOOKUP(C157,Hoja1!$A$1:$I$82,3,0),"")</f>
        <v/>
      </c>
      <c r="G157" s="81" t="str">
        <f>+IFERROR(VLOOKUP(C157,Hoja1!$A$1:$K$82,11,0),"")</f>
        <v/>
      </c>
      <c r="H157" s="83" t="str">
        <f>+IFERROR(VLOOKUP(C157,Hoja1!$A$1:$L$82,12,0),"")</f>
        <v/>
      </c>
      <c r="I157" s="81"/>
      <c r="J157" s="65">
        <v>143</v>
      </c>
      <c r="K157" s="88"/>
      <c r="L157" s="62"/>
      <c r="M157" s="84"/>
      <c r="N157" s="86"/>
      <c r="O157" s="86"/>
      <c r="P157" s="86"/>
      <c r="Q157" s="86"/>
      <c r="R157" s="86"/>
      <c r="S157" s="86"/>
      <c r="T157" s="62"/>
      <c r="U157" s="62"/>
      <c r="V157" s="62"/>
      <c r="W157" s="62"/>
      <c r="X157" s="62"/>
      <c r="Y157" s="62"/>
      <c r="Z157" s="62"/>
    </row>
    <row r="158" spans="1:26" ht="99.75" customHeight="1" x14ac:dyDescent="0.2">
      <c r="A158" s="62"/>
      <c r="B158" s="80">
        <f t="shared" si="2"/>
        <v>144</v>
      </c>
      <c r="C158" s="81" t="str">
        <f t="array" ref="C158">+IFERROR(INDEX(Hoja1!$A$2:$A$82,MATCH(J158,Hoja1!$H$2:$H$82,0)),"")</f>
        <v/>
      </c>
      <c r="D158" s="82" t="str">
        <f>IFERROR(VLOOKUP(C158,Hoja1!$A$2:$H$82,4,0),"")</f>
        <v/>
      </c>
      <c r="E158" s="82" t="str">
        <f>+IFERROR(VLOOKUP(C158,Hoja1!$A$1:$J$82,10,0),"")</f>
        <v/>
      </c>
      <c r="F158" s="82" t="str">
        <f>+IFERROR(VLOOKUP(C158,Hoja1!$A$1:$I$82,3,0),"")</f>
        <v/>
      </c>
      <c r="G158" s="81" t="str">
        <f>+IFERROR(VLOOKUP(C158,Hoja1!$A$1:$K$82,11,0),"")</f>
        <v/>
      </c>
      <c r="H158" s="83" t="str">
        <f>+IFERROR(VLOOKUP(C158,Hoja1!$A$1:$L$82,12,0),"")</f>
        <v/>
      </c>
      <c r="I158" s="81"/>
      <c r="J158" s="65">
        <v>144</v>
      </c>
      <c r="K158" s="88"/>
      <c r="L158" s="62"/>
      <c r="M158" s="84"/>
      <c r="N158" s="86"/>
      <c r="O158" s="86"/>
      <c r="P158" s="86"/>
      <c r="Q158" s="86"/>
      <c r="R158" s="86"/>
      <c r="S158" s="86"/>
      <c r="T158" s="62"/>
      <c r="U158" s="62"/>
      <c r="V158" s="62"/>
      <c r="W158" s="62"/>
      <c r="X158" s="62"/>
      <c r="Y158" s="62"/>
      <c r="Z158" s="62"/>
    </row>
    <row r="159" spans="1:26" ht="99.75" customHeight="1" x14ac:dyDescent="0.2">
      <c r="A159" s="62"/>
      <c r="B159" s="80">
        <f t="shared" si="2"/>
        <v>145</v>
      </c>
      <c r="C159" s="81" t="str">
        <f t="array" ref="C159">+IFERROR(INDEX(Hoja1!$A$2:$A$82,MATCH(J159,Hoja1!$H$2:$H$82,0)),"")</f>
        <v/>
      </c>
      <c r="D159" s="82" t="str">
        <f>IFERROR(VLOOKUP(C159,Hoja1!$A$2:$H$82,4,0),"")</f>
        <v/>
      </c>
      <c r="E159" s="82" t="str">
        <f>+IFERROR(VLOOKUP(C159,Hoja1!$A$1:$J$82,10,0),"")</f>
        <v/>
      </c>
      <c r="F159" s="82" t="str">
        <f>+IFERROR(VLOOKUP(C159,Hoja1!$A$1:$I$82,3,0),"")</f>
        <v/>
      </c>
      <c r="G159" s="81" t="str">
        <f>+IFERROR(VLOOKUP(C159,Hoja1!$A$1:$K$82,11,0),"")</f>
        <v/>
      </c>
      <c r="H159" s="83" t="str">
        <f>+IFERROR(VLOOKUP(C159,Hoja1!$A$1:$L$82,12,0),"")</f>
        <v/>
      </c>
      <c r="I159" s="81"/>
      <c r="J159" s="65">
        <v>145</v>
      </c>
      <c r="K159" s="88"/>
      <c r="L159" s="62"/>
      <c r="M159" s="84"/>
      <c r="N159" s="86"/>
      <c r="O159" s="86"/>
      <c r="P159" s="86"/>
      <c r="Q159" s="86"/>
      <c r="R159" s="86"/>
      <c r="S159" s="86"/>
      <c r="T159" s="62"/>
      <c r="U159" s="62"/>
      <c r="V159" s="62"/>
      <c r="W159" s="62"/>
      <c r="X159" s="62"/>
      <c r="Y159" s="62"/>
      <c r="Z159" s="62"/>
    </row>
    <row r="160" spans="1:26" ht="99.75" customHeight="1" x14ac:dyDescent="0.2">
      <c r="A160" s="62"/>
      <c r="B160" s="87">
        <f t="shared" si="2"/>
        <v>146</v>
      </c>
      <c r="C160" s="81" t="str">
        <f t="array" ref="C160">+IFERROR(INDEX(Hoja1!$A$2:$A$82,MATCH(J160,Hoja1!$H$2:$H$82,0)),"")</f>
        <v/>
      </c>
      <c r="D160" s="82" t="str">
        <f>IFERROR(VLOOKUP(C160,Hoja1!$A$2:$H$82,4,0),"")</f>
        <v/>
      </c>
      <c r="E160" s="82" t="str">
        <f>+IFERROR(VLOOKUP(C160,Hoja1!$A$1:$J$82,10,0),"")</f>
        <v/>
      </c>
      <c r="F160" s="82" t="str">
        <f>+IFERROR(VLOOKUP(C160,Hoja1!$A$1:$I$82,3,0),"")</f>
        <v/>
      </c>
      <c r="G160" s="81" t="str">
        <f>+IFERROR(VLOOKUP(C160,Hoja1!$A$1:$K$82,11,0),"")</f>
        <v/>
      </c>
      <c r="H160" s="83" t="str">
        <f>+IFERROR(VLOOKUP(C160,Hoja1!$A$1:$L$82,12,0),"")</f>
        <v/>
      </c>
      <c r="I160" s="81"/>
      <c r="J160" s="65">
        <v>146</v>
      </c>
      <c r="K160" s="88"/>
      <c r="L160" s="62"/>
      <c r="M160" s="84"/>
      <c r="N160" s="86"/>
      <c r="O160" s="86"/>
      <c r="P160" s="86"/>
      <c r="Q160" s="86"/>
      <c r="R160" s="86"/>
      <c r="S160" s="86"/>
      <c r="T160" s="62"/>
      <c r="U160" s="62"/>
      <c r="V160" s="62"/>
      <c r="W160" s="62"/>
      <c r="X160" s="62"/>
      <c r="Y160" s="62"/>
      <c r="Z160" s="62"/>
    </row>
    <row r="161" spans="1:26" ht="99.75" customHeight="1" x14ac:dyDescent="0.2">
      <c r="A161" s="62"/>
      <c r="B161" s="80">
        <f t="shared" si="2"/>
        <v>147</v>
      </c>
      <c r="C161" s="81" t="str">
        <f t="array" ref="C161">+IFERROR(INDEX(Hoja1!$A$2:$A$82,MATCH(J161,Hoja1!$H$2:$H$82,0)),"")</f>
        <v/>
      </c>
      <c r="D161" s="82" t="str">
        <f>IFERROR(VLOOKUP(C161,Hoja1!$A$2:$H$82,4,0),"")</f>
        <v/>
      </c>
      <c r="E161" s="82" t="str">
        <f>+IFERROR(VLOOKUP(C161,Hoja1!$A$1:$J$82,10,0),"")</f>
        <v/>
      </c>
      <c r="F161" s="82" t="str">
        <f>+IFERROR(VLOOKUP(C161,Hoja1!$A$1:$I$82,3,0),"")</f>
        <v/>
      </c>
      <c r="G161" s="81" t="str">
        <f>+IFERROR(VLOOKUP(C161,Hoja1!$A$1:$K$82,11,0),"")</f>
        <v/>
      </c>
      <c r="H161" s="83" t="str">
        <f>+IFERROR(VLOOKUP(C161,Hoja1!$A$1:$L$82,12,0),"")</f>
        <v/>
      </c>
      <c r="I161" s="81"/>
      <c r="J161" s="65">
        <v>147</v>
      </c>
      <c r="K161" s="88"/>
      <c r="L161" s="62"/>
      <c r="M161" s="84"/>
      <c r="N161" s="86"/>
      <c r="O161" s="86"/>
      <c r="P161" s="86"/>
      <c r="Q161" s="86"/>
      <c r="R161" s="86"/>
      <c r="S161" s="86"/>
      <c r="T161" s="62"/>
      <c r="U161" s="62"/>
      <c r="V161" s="62"/>
      <c r="W161" s="62"/>
      <c r="X161" s="62"/>
      <c r="Y161" s="62"/>
      <c r="Z161" s="62"/>
    </row>
    <row r="162" spans="1:26" ht="99.75" customHeight="1" x14ac:dyDescent="0.2">
      <c r="A162" s="62"/>
      <c r="B162" s="80">
        <f t="shared" si="2"/>
        <v>148</v>
      </c>
      <c r="C162" s="81" t="str">
        <f t="array" ref="C162">+IFERROR(INDEX(Hoja1!$A$2:$A$82,MATCH(J162,Hoja1!$H$2:$H$82,0)),"")</f>
        <v/>
      </c>
      <c r="D162" s="82" t="str">
        <f>IFERROR(VLOOKUP(C162,Hoja1!$A$2:$H$82,4,0),"")</f>
        <v/>
      </c>
      <c r="E162" s="82" t="str">
        <f>+IFERROR(VLOOKUP(C162,Hoja1!$A$1:$J$82,10,0),"")</f>
        <v/>
      </c>
      <c r="F162" s="82" t="str">
        <f>+IFERROR(VLOOKUP(C162,Hoja1!$A$1:$I$82,3,0),"")</f>
        <v/>
      </c>
      <c r="G162" s="81" t="str">
        <f>+IFERROR(VLOOKUP(C162,Hoja1!$A$1:$K$82,11,0),"")</f>
        <v/>
      </c>
      <c r="H162" s="83" t="str">
        <f>+IFERROR(VLOOKUP(C162,Hoja1!$A$1:$L$82,12,0),"")</f>
        <v/>
      </c>
      <c r="I162" s="81"/>
      <c r="J162" s="65">
        <v>148</v>
      </c>
      <c r="K162" s="88"/>
      <c r="L162" s="62"/>
      <c r="M162" s="84"/>
      <c r="N162" s="86"/>
      <c r="O162" s="86"/>
      <c r="P162" s="86"/>
      <c r="Q162" s="86"/>
      <c r="R162" s="86"/>
      <c r="S162" s="86"/>
      <c r="T162" s="62"/>
      <c r="U162" s="62"/>
      <c r="V162" s="62"/>
      <c r="W162" s="62"/>
      <c r="X162" s="62"/>
      <c r="Y162" s="62"/>
      <c r="Z162" s="62"/>
    </row>
    <row r="163" spans="1:26" ht="99.75" customHeight="1" x14ac:dyDescent="0.2">
      <c r="A163" s="62"/>
      <c r="B163" s="80">
        <f t="shared" si="2"/>
        <v>149</v>
      </c>
      <c r="C163" s="81" t="str">
        <f t="array" ref="C163">+IFERROR(INDEX(Hoja1!$A$2:$A$82,MATCH(J163,Hoja1!$H$2:$H$82,0)),"")</f>
        <v/>
      </c>
      <c r="D163" s="82" t="str">
        <f>IFERROR(VLOOKUP(C163,Hoja1!$A$2:$H$82,4,0),"")</f>
        <v/>
      </c>
      <c r="E163" s="82" t="str">
        <f>+IFERROR(VLOOKUP(C163,Hoja1!$A$1:$J$82,10,0),"")</f>
        <v/>
      </c>
      <c r="F163" s="82" t="str">
        <f>+IFERROR(VLOOKUP(C163,Hoja1!$A$1:$I$82,3,0),"")</f>
        <v/>
      </c>
      <c r="G163" s="81" t="str">
        <f>+IFERROR(VLOOKUP(C163,Hoja1!$A$1:$K$82,11,0),"")</f>
        <v/>
      </c>
      <c r="H163" s="83" t="str">
        <f>+IFERROR(VLOOKUP(C163,Hoja1!$A$1:$L$82,12,0),"")</f>
        <v/>
      </c>
      <c r="I163" s="81"/>
      <c r="J163" s="65">
        <v>149</v>
      </c>
      <c r="K163" s="88"/>
      <c r="L163" s="62"/>
      <c r="M163" s="84"/>
      <c r="N163" s="86"/>
      <c r="O163" s="86"/>
      <c r="P163" s="86"/>
      <c r="Q163" s="86"/>
      <c r="R163" s="86"/>
      <c r="S163" s="86"/>
      <c r="T163" s="62"/>
      <c r="U163" s="62"/>
      <c r="V163" s="62"/>
      <c r="W163" s="62"/>
      <c r="X163" s="62"/>
      <c r="Y163" s="62"/>
      <c r="Z163" s="62"/>
    </row>
    <row r="164" spans="1:26" ht="99.75" customHeight="1" x14ac:dyDescent="0.2">
      <c r="A164" s="62"/>
      <c r="B164" s="89">
        <f t="shared" si="2"/>
        <v>150</v>
      </c>
      <c r="C164" s="90" t="str">
        <f t="array" ref="C164">+IFERROR(INDEX(Hoja1!$A$2:$A$82,MATCH(J164,Hoja1!$H$2:$H$82,0)),"")</f>
        <v/>
      </c>
      <c r="D164" s="91" t="str">
        <f>IFERROR(VLOOKUP(C164,Hoja1!$A$2:$H$82,4,0),"")</f>
        <v/>
      </c>
      <c r="E164" s="91" t="str">
        <f>+IFERROR(VLOOKUP(C164,Hoja1!$A$1:$J$82,10,0),"")</f>
        <v/>
      </c>
      <c r="F164" s="91" t="str">
        <f>+IFERROR(VLOOKUP(C164,Hoja1!$A$1:$I$82,3,0),"")</f>
        <v/>
      </c>
      <c r="G164" s="90" t="str">
        <f>+IFERROR(VLOOKUP(C164,Hoja1!$A$1:$K$82,11,0),"")</f>
        <v/>
      </c>
      <c r="H164" s="92" t="str">
        <f>+IFERROR(VLOOKUP(C164,Hoja1!$A$1:$L$82,12,0),"")</f>
        <v/>
      </c>
      <c r="I164" s="90"/>
      <c r="J164" s="65">
        <v>150</v>
      </c>
      <c r="K164" s="88"/>
      <c r="L164" s="62"/>
      <c r="M164" s="84"/>
      <c r="N164" s="86"/>
      <c r="O164" s="86"/>
      <c r="P164" s="86"/>
      <c r="Q164" s="86"/>
      <c r="R164" s="86"/>
      <c r="S164" s="86"/>
      <c r="T164" s="62"/>
      <c r="U164" s="62"/>
      <c r="V164" s="62"/>
      <c r="W164" s="62"/>
      <c r="X164" s="62"/>
      <c r="Y164" s="62"/>
      <c r="Z164" s="62"/>
    </row>
    <row r="165" spans="1:26" ht="12.75" customHeight="1" x14ac:dyDescent="0.2">
      <c r="A165" s="62"/>
      <c r="B165" s="63"/>
      <c r="C165" s="64"/>
      <c r="D165" s="62"/>
      <c r="E165" s="62"/>
      <c r="F165" s="62"/>
      <c r="G165" s="62"/>
      <c r="H165" s="62"/>
      <c r="I165" s="62"/>
      <c r="J165" s="65"/>
      <c r="K165" s="62"/>
      <c r="L165" s="62"/>
      <c r="M165" s="62"/>
      <c r="N165" s="62"/>
      <c r="O165" s="62"/>
      <c r="P165" s="62"/>
      <c r="Q165" s="62"/>
      <c r="R165" s="62"/>
      <c r="S165" s="62"/>
      <c r="T165" s="62"/>
      <c r="U165" s="62"/>
      <c r="V165" s="62"/>
      <c r="W165" s="62"/>
      <c r="X165" s="62"/>
      <c r="Y165" s="62"/>
      <c r="Z165" s="62"/>
    </row>
    <row r="166" spans="1:26" ht="12.75" customHeight="1" x14ac:dyDescent="0.2">
      <c r="A166" s="62"/>
      <c r="B166" s="63"/>
      <c r="C166" s="64"/>
      <c r="D166" s="62"/>
      <c r="E166" s="62"/>
      <c r="F166" s="62"/>
      <c r="G166" s="62"/>
      <c r="H166" s="62"/>
      <c r="I166" s="62"/>
      <c r="J166" s="65"/>
      <c r="K166" s="62"/>
      <c r="L166" s="62"/>
      <c r="M166" s="62"/>
      <c r="N166" s="62"/>
      <c r="O166" s="62"/>
      <c r="P166" s="62"/>
      <c r="Q166" s="62"/>
      <c r="R166" s="62"/>
      <c r="S166" s="62"/>
      <c r="T166" s="62"/>
      <c r="U166" s="62"/>
      <c r="V166" s="62"/>
      <c r="W166" s="62"/>
      <c r="X166" s="62"/>
      <c r="Y166" s="62"/>
      <c r="Z166" s="62"/>
    </row>
    <row r="167" spans="1:26" ht="12.75" customHeight="1" x14ac:dyDescent="0.2">
      <c r="A167" s="62"/>
      <c r="B167" s="63"/>
      <c r="C167" s="64"/>
      <c r="D167" s="62"/>
      <c r="E167" s="62"/>
      <c r="F167" s="62"/>
      <c r="G167" s="62"/>
      <c r="H167" s="62"/>
      <c r="I167" s="62"/>
      <c r="J167" s="65"/>
      <c r="K167" s="62"/>
      <c r="L167" s="62"/>
      <c r="M167" s="62"/>
      <c r="N167" s="62"/>
      <c r="O167" s="62"/>
      <c r="P167" s="62"/>
      <c r="Q167" s="62"/>
      <c r="R167" s="62"/>
      <c r="S167" s="62"/>
      <c r="T167" s="62"/>
      <c r="U167" s="62"/>
      <c r="V167" s="62"/>
      <c r="W167" s="62"/>
      <c r="X167" s="62"/>
      <c r="Y167" s="62"/>
      <c r="Z167" s="62"/>
    </row>
    <row r="168" spans="1:26" ht="12.75" customHeight="1" x14ac:dyDescent="0.2">
      <c r="A168" s="62"/>
      <c r="B168" s="63"/>
      <c r="C168" s="64"/>
      <c r="D168" s="62"/>
      <c r="E168" s="62"/>
      <c r="F168" s="62"/>
      <c r="G168" s="62"/>
      <c r="H168" s="62"/>
      <c r="I168" s="62"/>
      <c r="J168" s="65"/>
      <c r="K168" s="62"/>
      <c r="L168" s="62"/>
      <c r="M168" s="62"/>
      <c r="N168" s="62"/>
      <c r="O168" s="62"/>
      <c r="P168" s="62"/>
      <c r="Q168" s="62"/>
      <c r="R168" s="62"/>
      <c r="S168" s="62"/>
      <c r="T168" s="62"/>
      <c r="U168" s="62"/>
      <c r="V168" s="62"/>
      <c r="W168" s="62"/>
      <c r="X168" s="62"/>
      <c r="Y168" s="62"/>
      <c r="Z168" s="62"/>
    </row>
    <row r="169" spans="1:26" ht="12.75" customHeight="1" x14ac:dyDescent="0.2">
      <c r="A169" s="62"/>
      <c r="B169" s="63"/>
      <c r="C169" s="64"/>
      <c r="D169" s="62"/>
      <c r="E169" s="62"/>
      <c r="F169" s="62"/>
      <c r="G169" s="62"/>
      <c r="H169" s="62"/>
      <c r="I169" s="62"/>
      <c r="J169" s="65"/>
      <c r="K169" s="62"/>
      <c r="L169" s="62"/>
      <c r="M169" s="62"/>
      <c r="N169" s="62"/>
      <c r="O169" s="62"/>
      <c r="P169" s="62"/>
      <c r="Q169" s="62"/>
      <c r="R169" s="62"/>
      <c r="S169" s="62"/>
      <c r="T169" s="62"/>
      <c r="U169" s="62"/>
      <c r="V169" s="62"/>
      <c r="W169" s="62"/>
      <c r="X169" s="62"/>
      <c r="Y169" s="62"/>
      <c r="Z169" s="62"/>
    </row>
    <row r="170" spans="1:26" ht="12.75" customHeight="1" x14ac:dyDescent="0.2">
      <c r="A170" s="62"/>
      <c r="B170" s="63"/>
      <c r="C170" s="64"/>
      <c r="D170" s="62"/>
      <c r="E170" s="62"/>
      <c r="F170" s="62"/>
      <c r="G170" s="62"/>
      <c r="H170" s="62"/>
      <c r="I170" s="62"/>
      <c r="J170" s="65"/>
      <c r="K170" s="62"/>
      <c r="L170" s="62"/>
      <c r="M170" s="62"/>
      <c r="N170" s="62"/>
      <c r="O170" s="62"/>
      <c r="P170" s="62"/>
      <c r="Q170" s="62"/>
      <c r="R170" s="62"/>
      <c r="S170" s="62"/>
      <c r="T170" s="62"/>
      <c r="U170" s="62"/>
      <c r="V170" s="62"/>
      <c r="W170" s="62"/>
      <c r="X170" s="62"/>
      <c r="Y170" s="62"/>
      <c r="Z170" s="62"/>
    </row>
    <row r="171" spans="1:26" ht="12.75" customHeight="1" x14ac:dyDescent="0.2">
      <c r="A171" s="62"/>
      <c r="B171" s="63"/>
      <c r="C171" s="64"/>
      <c r="D171" s="62"/>
      <c r="E171" s="62"/>
      <c r="F171" s="62"/>
      <c r="G171" s="62"/>
      <c r="H171" s="62"/>
      <c r="I171" s="62"/>
      <c r="J171" s="65"/>
      <c r="K171" s="62"/>
      <c r="L171" s="62"/>
      <c r="M171" s="62"/>
      <c r="N171" s="62"/>
      <c r="O171" s="62"/>
      <c r="P171" s="62"/>
      <c r="Q171" s="62"/>
      <c r="R171" s="62"/>
      <c r="S171" s="62"/>
      <c r="T171" s="62"/>
      <c r="U171" s="62"/>
      <c r="V171" s="62"/>
      <c r="W171" s="62"/>
      <c r="X171" s="62"/>
      <c r="Y171" s="62"/>
      <c r="Z171" s="62"/>
    </row>
    <row r="172" spans="1:26" ht="12.75" customHeight="1" x14ac:dyDescent="0.2">
      <c r="A172" s="62"/>
      <c r="B172" s="63"/>
      <c r="C172" s="64"/>
      <c r="D172" s="62"/>
      <c r="E172" s="62"/>
      <c r="F172" s="62"/>
      <c r="G172" s="62"/>
      <c r="H172" s="62"/>
      <c r="I172" s="62"/>
      <c r="J172" s="65"/>
      <c r="K172" s="62"/>
      <c r="L172" s="62"/>
      <c r="M172" s="62"/>
      <c r="N172" s="62"/>
      <c r="O172" s="62"/>
      <c r="P172" s="62"/>
      <c r="Q172" s="62"/>
      <c r="R172" s="62"/>
      <c r="S172" s="62"/>
      <c r="T172" s="62"/>
      <c r="U172" s="62"/>
      <c r="V172" s="62"/>
      <c r="W172" s="62"/>
      <c r="X172" s="62"/>
      <c r="Y172" s="62"/>
      <c r="Z172" s="62"/>
    </row>
    <row r="173" spans="1:26" ht="12.75" customHeight="1" x14ac:dyDescent="0.2">
      <c r="A173" s="62"/>
      <c r="B173" s="63"/>
      <c r="C173" s="64"/>
      <c r="D173" s="62"/>
      <c r="E173" s="62"/>
      <c r="F173" s="62"/>
      <c r="G173" s="62"/>
      <c r="H173" s="62"/>
      <c r="I173" s="62"/>
      <c r="J173" s="65"/>
      <c r="K173" s="62"/>
      <c r="L173" s="62"/>
      <c r="M173" s="62"/>
      <c r="N173" s="62"/>
      <c r="O173" s="62"/>
      <c r="P173" s="62"/>
      <c r="Q173" s="62"/>
      <c r="R173" s="62"/>
      <c r="S173" s="62"/>
      <c r="T173" s="62"/>
      <c r="U173" s="62"/>
      <c r="V173" s="62"/>
      <c r="W173" s="62"/>
      <c r="X173" s="62"/>
      <c r="Y173" s="62"/>
      <c r="Z173" s="62"/>
    </row>
    <row r="174" spans="1:26" ht="12.75" customHeight="1" x14ac:dyDescent="0.2">
      <c r="A174" s="62"/>
      <c r="B174" s="63"/>
      <c r="C174" s="64"/>
      <c r="D174" s="62"/>
      <c r="E174" s="62"/>
      <c r="F174" s="62"/>
      <c r="G174" s="62"/>
      <c r="H174" s="62"/>
      <c r="I174" s="62"/>
      <c r="J174" s="65"/>
      <c r="K174" s="62"/>
      <c r="L174" s="62"/>
      <c r="M174" s="62"/>
      <c r="N174" s="62"/>
      <c r="O174" s="62"/>
      <c r="P174" s="62"/>
      <c r="Q174" s="62"/>
      <c r="R174" s="62"/>
      <c r="S174" s="62"/>
      <c r="T174" s="62"/>
      <c r="U174" s="62"/>
      <c r="V174" s="62"/>
      <c r="W174" s="62"/>
      <c r="X174" s="62"/>
      <c r="Y174" s="62"/>
      <c r="Z174" s="62"/>
    </row>
    <row r="175" spans="1:26" ht="12.75" customHeight="1" x14ac:dyDescent="0.2">
      <c r="A175" s="62"/>
      <c r="B175" s="63"/>
      <c r="C175" s="64"/>
      <c r="D175" s="62"/>
      <c r="E175" s="62"/>
      <c r="F175" s="62"/>
      <c r="G175" s="62"/>
      <c r="H175" s="62"/>
      <c r="I175" s="62"/>
      <c r="J175" s="65"/>
      <c r="K175" s="62"/>
      <c r="L175" s="62"/>
      <c r="M175" s="62"/>
      <c r="N175" s="62"/>
      <c r="O175" s="62"/>
      <c r="P175" s="62"/>
      <c r="Q175" s="62"/>
      <c r="R175" s="62"/>
      <c r="S175" s="62"/>
      <c r="T175" s="62"/>
      <c r="U175" s="62"/>
      <c r="V175" s="62"/>
      <c r="W175" s="62"/>
      <c r="X175" s="62"/>
      <c r="Y175" s="62"/>
      <c r="Z175" s="62"/>
    </row>
    <row r="176" spans="1:26" ht="12.75" customHeight="1" x14ac:dyDescent="0.2">
      <c r="A176" s="62"/>
      <c r="B176" s="63"/>
      <c r="C176" s="64"/>
      <c r="D176" s="62"/>
      <c r="E176" s="62"/>
      <c r="F176" s="62"/>
      <c r="G176" s="62"/>
      <c r="H176" s="62"/>
      <c r="I176" s="62"/>
      <c r="J176" s="65"/>
      <c r="K176" s="62"/>
      <c r="L176" s="62"/>
      <c r="M176" s="62"/>
      <c r="N176" s="62"/>
      <c r="O176" s="62"/>
      <c r="P176" s="62"/>
      <c r="Q176" s="62"/>
      <c r="R176" s="62"/>
      <c r="S176" s="62"/>
      <c r="T176" s="62"/>
      <c r="U176" s="62"/>
      <c r="V176" s="62"/>
      <c r="W176" s="62"/>
      <c r="X176" s="62"/>
      <c r="Y176" s="62"/>
      <c r="Z176" s="62"/>
    </row>
    <row r="177" spans="1:26" ht="12.75" customHeight="1" x14ac:dyDescent="0.2">
      <c r="A177" s="62"/>
      <c r="B177" s="63"/>
      <c r="C177" s="64"/>
      <c r="D177" s="62"/>
      <c r="E177" s="62"/>
      <c r="F177" s="62"/>
      <c r="G177" s="62"/>
      <c r="H177" s="62"/>
      <c r="I177" s="62"/>
      <c r="J177" s="65"/>
      <c r="K177" s="62"/>
      <c r="L177" s="62"/>
      <c r="M177" s="62"/>
      <c r="N177" s="62"/>
      <c r="O177" s="62"/>
      <c r="P177" s="62"/>
      <c r="Q177" s="62"/>
      <c r="R177" s="62"/>
      <c r="S177" s="62"/>
      <c r="T177" s="62"/>
      <c r="U177" s="62"/>
      <c r="V177" s="62"/>
      <c r="W177" s="62"/>
      <c r="X177" s="62"/>
      <c r="Y177" s="62"/>
      <c r="Z177" s="62"/>
    </row>
    <row r="178" spans="1:26" ht="12.75" customHeight="1" x14ac:dyDescent="0.2">
      <c r="A178" s="62"/>
      <c r="B178" s="63"/>
      <c r="C178" s="64"/>
      <c r="D178" s="62"/>
      <c r="E178" s="62"/>
      <c r="F178" s="62"/>
      <c r="G178" s="62"/>
      <c r="H178" s="62"/>
      <c r="I178" s="62"/>
      <c r="J178" s="65"/>
      <c r="K178" s="62"/>
      <c r="L178" s="62"/>
      <c r="M178" s="62"/>
      <c r="N178" s="62"/>
      <c r="O178" s="62"/>
      <c r="P178" s="62"/>
      <c r="Q178" s="62"/>
      <c r="R178" s="62"/>
      <c r="S178" s="62"/>
      <c r="T178" s="62"/>
      <c r="U178" s="62"/>
      <c r="V178" s="62"/>
      <c r="W178" s="62"/>
      <c r="X178" s="62"/>
      <c r="Y178" s="62"/>
      <c r="Z178" s="62"/>
    </row>
    <row r="179" spans="1:26" ht="12.75" customHeight="1" x14ac:dyDescent="0.2">
      <c r="A179" s="62"/>
      <c r="B179" s="63"/>
      <c r="C179" s="64"/>
      <c r="D179" s="62"/>
      <c r="E179" s="62"/>
      <c r="F179" s="62"/>
      <c r="G179" s="62"/>
      <c r="H179" s="62"/>
      <c r="I179" s="62"/>
      <c r="J179" s="65"/>
      <c r="K179" s="62"/>
      <c r="L179" s="62"/>
      <c r="M179" s="62"/>
      <c r="N179" s="62"/>
      <c r="O179" s="62"/>
      <c r="P179" s="62"/>
      <c r="Q179" s="62"/>
      <c r="R179" s="62"/>
      <c r="S179" s="62"/>
      <c r="T179" s="62"/>
      <c r="U179" s="62"/>
      <c r="V179" s="62"/>
      <c r="W179" s="62"/>
      <c r="X179" s="62"/>
      <c r="Y179" s="62"/>
      <c r="Z179" s="62"/>
    </row>
    <row r="180" spans="1:26" ht="12.75" customHeight="1" x14ac:dyDescent="0.2">
      <c r="A180" s="62"/>
      <c r="B180" s="63"/>
      <c r="C180" s="64"/>
      <c r="D180" s="62"/>
      <c r="E180" s="62"/>
      <c r="F180" s="62"/>
      <c r="G180" s="62"/>
      <c r="H180" s="62"/>
      <c r="I180" s="62"/>
      <c r="J180" s="65"/>
      <c r="K180" s="62"/>
      <c r="L180" s="62"/>
      <c r="M180" s="62"/>
      <c r="N180" s="62"/>
      <c r="O180" s="62"/>
      <c r="P180" s="62"/>
      <c r="Q180" s="62"/>
      <c r="R180" s="62"/>
      <c r="S180" s="62"/>
      <c r="T180" s="62"/>
      <c r="U180" s="62"/>
      <c r="V180" s="62"/>
      <c r="W180" s="62"/>
      <c r="X180" s="62"/>
      <c r="Y180" s="62"/>
      <c r="Z180" s="62"/>
    </row>
    <row r="181" spans="1:26" ht="12.75" customHeight="1" x14ac:dyDescent="0.2">
      <c r="A181" s="62"/>
      <c r="B181" s="63"/>
      <c r="C181" s="64"/>
      <c r="D181" s="62"/>
      <c r="E181" s="62"/>
      <c r="F181" s="62"/>
      <c r="G181" s="62"/>
      <c r="H181" s="62"/>
      <c r="I181" s="62"/>
      <c r="J181" s="65"/>
      <c r="K181" s="62"/>
      <c r="L181" s="62"/>
      <c r="M181" s="62"/>
      <c r="N181" s="62"/>
      <c r="O181" s="62"/>
      <c r="P181" s="62"/>
      <c r="Q181" s="62"/>
      <c r="R181" s="62"/>
      <c r="S181" s="62"/>
      <c r="T181" s="62"/>
      <c r="U181" s="62"/>
      <c r="V181" s="62"/>
      <c r="W181" s="62"/>
      <c r="X181" s="62"/>
      <c r="Y181" s="62"/>
      <c r="Z181" s="62"/>
    </row>
    <row r="182" spans="1:26" ht="12.75" customHeight="1" x14ac:dyDescent="0.2">
      <c r="A182" s="62"/>
      <c r="B182" s="63"/>
      <c r="C182" s="64"/>
      <c r="D182" s="62"/>
      <c r="E182" s="62"/>
      <c r="F182" s="62"/>
      <c r="G182" s="62"/>
      <c r="H182" s="62"/>
      <c r="I182" s="62"/>
      <c r="J182" s="65"/>
      <c r="K182" s="62"/>
      <c r="L182" s="62"/>
      <c r="M182" s="62"/>
      <c r="N182" s="62"/>
      <c r="O182" s="62"/>
      <c r="P182" s="62"/>
      <c r="Q182" s="62"/>
      <c r="R182" s="62"/>
      <c r="S182" s="62"/>
      <c r="T182" s="62"/>
      <c r="U182" s="62"/>
      <c r="V182" s="62"/>
      <c r="W182" s="62"/>
      <c r="X182" s="62"/>
      <c r="Y182" s="62"/>
      <c r="Z182" s="62"/>
    </row>
    <row r="183" spans="1:26" ht="12.75" customHeight="1" x14ac:dyDescent="0.2">
      <c r="A183" s="62"/>
      <c r="B183" s="63"/>
      <c r="C183" s="64"/>
      <c r="D183" s="62"/>
      <c r="E183" s="62"/>
      <c r="F183" s="62"/>
      <c r="G183" s="62"/>
      <c r="H183" s="62"/>
      <c r="I183" s="62"/>
      <c r="J183" s="65"/>
      <c r="K183" s="62"/>
      <c r="L183" s="62"/>
      <c r="M183" s="62"/>
      <c r="N183" s="62"/>
      <c r="O183" s="62"/>
      <c r="P183" s="62"/>
      <c r="Q183" s="62"/>
      <c r="R183" s="62"/>
      <c r="S183" s="62"/>
      <c r="T183" s="62"/>
      <c r="U183" s="62"/>
      <c r="V183" s="62"/>
      <c r="W183" s="62"/>
      <c r="X183" s="62"/>
      <c r="Y183" s="62"/>
      <c r="Z183" s="62"/>
    </row>
    <row r="184" spans="1:26" ht="12.75" customHeight="1" x14ac:dyDescent="0.2">
      <c r="A184" s="62"/>
      <c r="B184" s="63"/>
      <c r="C184" s="64"/>
      <c r="D184" s="62"/>
      <c r="E184" s="62"/>
      <c r="F184" s="62"/>
      <c r="G184" s="62"/>
      <c r="H184" s="62"/>
      <c r="I184" s="62"/>
      <c r="J184" s="65"/>
      <c r="K184" s="62"/>
      <c r="L184" s="62"/>
      <c r="M184" s="62"/>
      <c r="N184" s="62"/>
      <c r="O184" s="62"/>
      <c r="P184" s="62"/>
      <c r="Q184" s="62"/>
      <c r="R184" s="62"/>
      <c r="S184" s="62"/>
      <c r="T184" s="62"/>
      <c r="U184" s="62"/>
      <c r="V184" s="62"/>
      <c r="W184" s="62"/>
      <c r="X184" s="62"/>
      <c r="Y184" s="62"/>
      <c r="Z184" s="62"/>
    </row>
    <row r="185" spans="1:26" ht="12.75" customHeight="1" x14ac:dyDescent="0.2">
      <c r="A185" s="62"/>
      <c r="B185" s="63"/>
      <c r="C185" s="64"/>
      <c r="D185" s="62"/>
      <c r="E185" s="62"/>
      <c r="F185" s="62"/>
      <c r="G185" s="62"/>
      <c r="H185" s="62"/>
      <c r="I185" s="62"/>
      <c r="J185" s="65"/>
      <c r="K185" s="62"/>
      <c r="L185" s="62"/>
      <c r="M185" s="62"/>
      <c r="N185" s="62"/>
      <c r="O185" s="62"/>
      <c r="P185" s="62"/>
      <c r="Q185" s="62"/>
      <c r="R185" s="62"/>
      <c r="S185" s="62"/>
      <c r="T185" s="62"/>
      <c r="U185" s="62"/>
      <c r="V185" s="62"/>
      <c r="W185" s="62"/>
      <c r="X185" s="62"/>
      <c r="Y185" s="62"/>
      <c r="Z185" s="62"/>
    </row>
    <row r="186" spans="1:26" ht="12.75" customHeight="1" x14ac:dyDescent="0.2">
      <c r="A186" s="62"/>
      <c r="B186" s="63"/>
      <c r="C186" s="64"/>
      <c r="D186" s="62"/>
      <c r="E186" s="62"/>
      <c r="F186" s="62"/>
      <c r="G186" s="62"/>
      <c r="H186" s="62"/>
      <c r="I186" s="62"/>
      <c r="J186" s="65"/>
      <c r="K186" s="62"/>
      <c r="L186" s="62"/>
      <c r="M186" s="62"/>
      <c r="N186" s="62"/>
      <c r="O186" s="62"/>
      <c r="P186" s="62"/>
      <c r="Q186" s="62"/>
      <c r="R186" s="62"/>
      <c r="S186" s="62"/>
      <c r="T186" s="62"/>
      <c r="U186" s="62"/>
      <c r="V186" s="62"/>
      <c r="W186" s="62"/>
      <c r="X186" s="62"/>
      <c r="Y186" s="62"/>
      <c r="Z186" s="62"/>
    </row>
    <row r="187" spans="1:26" ht="12.75" customHeight="1" x14ac:dyDescent="0.2">
      <c r="A187" s="62"/>
      <c r="B187" s="63"/>
      <c r="C187" s="64"/>
      <c r="D187" s="62"/>
      <c r="E187" s="62"/>
      <c r="F187" s="62"/>
      <c r="G187" s="62"/>
      <c r="H187" s="62"/>
      <c r="I187" s="62"/>
      <c r="J187" s="65"/>
      <c r="K187" s="62"/>
      <c r="L187" s="62"/>
      <c r="M187" s="62"/>
      <c r="N187" s="62"/>
      <c r="O187" s="62"/>
      <c r="P187" s="62"/>
      <c r="Q187" s="62"/>
      <c r="R187" s="62"/>
      <c r="S187" s="62"/>
      <c r="T187" s="62"/>
      <c r="U187" s="62"/>
      <c r="V187" s="62"/>
      <c r="W187" s="62"/>
      <c r="X187" s="62"/>
      <c r="Y187" s="62"/>
      <c r="Z187" s="62"/>
    </row>
    <row r="188" spans="1:26" ht="12.75" customHeight="1" x14ac:dyDescent="0.2">
      <c r="A188" s="62"/>
      <c r="B188" s="63"/>
      <c r="C188" s="64"/>
      <c r="D188" s="62"/>
      <c r="E188" s="62"/>
      <c r="F188" s="62"/>
      <c r="G188" s="62"/>
      <c r="H188" s="62"/>
      <c r="I188" s="62"/>
      <c r="J188" s="65"/>
      <c r="K188" s="62"/>
      <c r="L188" s="62"/>
      <c r="M188" s="62"/>
      <c r="N188" s="62"/>
      <c r="O188" s="62"/>
      <c r="P188" s="62"/>
      <c r="Q188" s="62"/>
      <c r="R188" s="62"/>
      <c r="S188" s="62"/>
      <c r="T188" s="62"/>
      <c r="U188" s="62"/>
      <c r="V188" s="62"/>
      <c r="W188" s="62"/>
      <c r="X188" s="62"/>
      <c r="Y188" s="62"/>
      <c r="Z188" s="62"/>
    </row>
    <row r="189" spans="1:26" ht="12.75" customHeight="1" x14ac:dyDescent="0.2">
      <c r="A189" s="62"/>
      <c r="B189" s="63"/>
      <c r="C189" s="64"/>
      <c r="D189" s="62"/>
      <c r="E189" s="62"/>
      <c r="F189" s="62"/>
      <c r="G189" s="62"/>
      <c r="H189" s="62"/>
      <c r="I189" s="62"/>
      <c r="J189" s="65"/>
      <c r="K189" s="62"/>
      <c r="L189" s="62"/>
      <c r="M189" s="62"/>
      <c r="N189" s="62"/>
      <c r="O189" s="62"/>
      <c r="P189" s="62"/>
      <c r="Q189" s="62"/>
      <c r="R189" s="62"/>
      <c r="S189" s="62"/>
      <c r="T189" s="62"/>
      <c r="U189" s="62"/>
      <c r="V189" s="62"/>
      <c r="W189" s="62"/>
      <c r="X189" s="62"/>
      <c r="Y189" s="62"/>
      <c r="Z189" s="62"/>
    </row>
    <row r="190" spans="1:26" ht="12.75" customHeight="1" x14ac:dyDescent="0.2">
      <c r="A190" s="62"/>
      <c r="B190" s="63"/>
      <c r="C190" s="64"/>
      <c r="D190" s="62"/>
      <c r="E190" s="62"/>
      <c r="F190" s="62"/>
      <c r="G190" s="62"/>
      <c r="H190" s="62"/>
      <c r="I190" s="62"/>
      <c r="J190" s="65"/>
      <c r="K190" s="62"/>
      <c r="L190" s="62"/>
      <c r="M190" s="62"/>
      <c r="N190" s="62"/>
      <c r="O190" s="62"/>
      <c r="P190" s="62"/>
      <c r="Q190" s="62"/>
      <c r="R190" s="62"/>
      <c r="S190" s="62"/>
      <c r="T190" s="62"/>
      <c r="U190" s="62"/>
      <c r="V190" s="62"/>
      <c r="W190" s="62"/>
      <c r="X190" s="62"/>
      <c r="Y190" s="62"/>
      <c r="Z190" s="62"/>
    </row>
    <row r="191" spans="1:26" ht="12.75" customHeight="1" x14ac:dyDescent="0.2">
      <c r="A191" s="62"/>
      <c r="B191" s="63"/>
      <c r="C191" s="64"/>
      <c r="D191" s="62"/>
      <c r="E191" s="62"/>
      <c r="F191" s="62"/>
      <c r="G191" s="62"/>
      <c r="H191" s="62"/>
      <c r="I191" s="62"/>
      <c r="J191" s="65"/>
      <c r="K191" s="62"/>
      <c r="L191" s="62"/>
      <c r="M191" s="62"/>
      <c r="N191" s="62"/>
      <c r="O191" s="62"/>
      <c r="P191" s="62"/>
      <c r="Q191" s="62"/>
      <c r="R191" s="62"/>
      <c r="S191" s="62"/>
      <c r="T191" s="62"/>
      <c r="U191" s="62"/>
      <c r="V191" s="62"/>
      <c r="W191" s="62"/>
      <c r="X191" s="62"/>
      <c r="Y191" s="62"/>
      <c r="Z191" s="62"/>
    </row>
    <row r="192" spans="1:26" ht="12.75" customHeight="1" x14ac:dyDescent="0.2">
      <c r="A192" s="62"/>
      <c r="B192" s="63"/>
      <c r="C192" s="64"/>
      <c r="D192" s="62"/>
      <c r="E192" s="62"/>
      <c r="F192" s="62"/>
      <c r="G192" s="62"/>
      <c r="H192" s="62"/>
      <c r="I192" s="62"/>
      <c r="J192" s="65"/>
      <c r="K192" s="62"/>
      <c r="L192" s="62"/>
      <c r="M192" s="62"/>
      <c r="N192" s="62"/>
      <c r="O192" s="62"/>
      <c r="P192" s="62"/>
      <c r="Q192" s="62"/>
      <c r="R192" s="62"/>
      <c r="S192" s="62"/>
      <c r="T192" s="62"/>
      <c r="U192" s="62"/>
      <c r="V192" s="62"/>
      <c r="W192" s="62"/>
      <c r="X192" s="62"/>
      <c r="Y192" s="62"/>
      <c r="Z192" s="62"/>
    </row>
    <row r="193" spans="1:26" ht="12.75" customHeight="1" x14ac:dyDescent="0.2">
      <c r="A193" s="62"/>
      <c r="B193" s="63"/>
      <c r="C193" s="64"/>
      <c r="D193" s="62"/>
      <c r="E193" s="62"/>
      <c r="F193" s="62"/>
      <c r="G193" s="62"/>
      <c r="H193" s="62"/>
      <c r="I193" s="62"/>
      <c r="J193" s="65"/>
      <c r="K193" s="62"/>
      <c r="L193" s="62"/>
      <c r="M193" s="62"/>
      <c r="N193" s="62"/>
      <c r="O193" s="62"/>
      <c r="P193" s="62"/>
      <c r="Q193" s="62"/>
      <c r="R193" s="62"/>
      <c r="S193" s="62"/>
      <c r="T193" s="62"/>
      <c r="U193" s="62"/>
      <c r="V193" s="62"/>
      <c r="W193" s="62"/>
      <c r="X193" s="62"/>
      <c r="Y193" s="62"/>
      <c r="Z193" s="62"/>
    </row>
    <row r="194" spans="1:26" ht="12.75" customHeight="1" x14ac:dyDescent="0.2">
      <c r="A194" s="62"/>
      <c r="B194" s="63"/>
      <c r="C194" s="64"/>
      <c r="D194" s="62"/>
      <c r="E194" s="62"/>
      <c r="F194" s="62"/>
      <c r="G194" s="62"/>
      <c r="H194" s="62"/>
      <c r="I194" s="62"/>
      <c r="J194" s="65"/>
      <c r="K194" s="62"/>
      <c r="L194" s="62"/>
      <c r="M194" s="62"/>
      <c r="N194" s="62"/>
      <c r="O194" s="62"/>
      <c r="P194" s="62"/>
      <c r="Q194" s="62"/>
      <c r="R194" s="62"/>
      <c r="S194" s="62"/>
      <c r="T194" s="62"/>
      <c r="U194" s="62"/>
      <c r="V194" s="62"/>
      <c r="W194" s="62"/>
      <c r="X194" s="62"/>
      <c r="Y194" s="62"/>
      <c r="Z194" s="62"/>
    </row>
    <row r="195" spans="1:26" ht="12.75" customHeight="1" x14ac:dyDescent="0.2">
      <c r="A195" s="62"/>
      <c r="B195" s="63"/>
      <c r="C195" s="64"/>
      <c r="D195" s="62"/>
      <c r="E195" s="62"/>
      <c r="F195" s="62"/>
      <c r="G195" s="62"/>
      <c r="H195" s="62"/>
      <c r="I195" s="62"/>
      <c r="J195" s="65"/>
      <c r="K195" s="62"/>
      <c r="L195" s="62"/>
      <c r="M195" s="62"/>
      <c r="N195" s="62"/>
      <c r="O195" s="62"/>
      <c r="P195" s="62"/>
      <c r="Q195" s="62"/>
      <c r="R195" s="62"/>
      <c r="S195" s="62"/>
      <c r="T195" s="62"/>
      <c r="U195" s="62"/>
      <c r="V195" s="62"/>
      <c r="W195" s="62"/>
      <c r="X195" s="62"/>
      <c r="Y195" s="62"/>
      <c r="Z195" s="62"/>
    </row>
    <row r="196" spans="1:26" ht="12.75" customHeight="1" x14ac:dyDescent="0.2">
      <c r="A196" s="62"/>
      <c r="B196" s="63"/>
      <c r="C196" s="64"/>
      <c r="D196" s="62"/>
      <c r="E196" s="62"/>
      <c r="F196" s="62"/>
      <c r="G196" s="62"/>
      <c r="H196" s="62"/>
      <c r="I196" s="62"/>
      <c r="J196" s="65"/>
      <c r="K196" s="62"/>
      <c r="L196" s="62"/>
      <c r="M196" s="62"/>
      <c r="N196" s="62"/>
      <c r="O196" s="62"/>
      <c r="P196" s="62"/>
      <c r="Q196" s="62"/>
      <c r="R196" s="62"/>
      <c r="S196" s="62"/>
      <c r="T196" s="62"/>
      <c r="U196" s="62"/>
      <c r="V196" s="62"/>
      <c r="W196" s="62"/>
      <c r="X196" s="62"/>
      <c r="Y196" s="62"/>
      <c r="Z196" s="62"/>
    </row>
    <row r="197" spans="1:26" ht="12.75" customHeight="1" x14ac:dyDescent="0.2">
      <c r="A197" s="62"/>
      <c r="B197" s="63"/>
      <c r="C197" s="64"/>
      <c r="D197" s="62"/>
      <c r="E197" s="62"/>
      <c r="F197" s="62"/>
      <c r="G197" s="62"/>
      <c r="H197" s="62"/>
      <c r="I197" s="62"/>
      <c r="J197" s="65"/>
      <c r="K197" s="62"/>
      <c r="L197" s="62"/>
      <c r="M197" s="62"/>
      <c r="N197" s="62"/>
      <c r="O197" s="62"/>
      <c r="P197" s="62"/>
      <c r="Q197" s="62"/>
      <c r="R197" s="62"/>
      <c r="S197" s="62"/>
      <c r="T197" s="62"/>
      <c r="U197" s="62"/>
      <c r="V197" s="62"/>
      <c r="W197" s="62"/>
      <c r="X197" s="62"/>
      <c r="Y197" s="62"/>
      <c r="Z197" s="62"/>
    </row>
    <row r="198" spans="1:26" ht="12.75" customHeight="1" x14ac:dyDescent="0.2">
      <c r="A198" s="62"/>
      <c r="B198" s="63"/>
      <c r="C198" s="64"/>
      <c r="D198" s="62"/>
      <c r="E198" s="62"/>
      <c r="F198" s="62"/>
      <c r="G198" s="62"/>
      <c r="H198" s="62"/>
      <c r="I198" s="62"/>
      <c r="J198" s="65"/>
      <c r="K198" s="62"/>
      <c r="L198" s="62"/>
      <c r="M198" s="62"/>
      <c r="N198" s="62"/>
      <c r="O198" s="62"/>
      <c r="P198" s="62"/>
      <c r="Q198" s="62"/>
      <c r="R198" s="62"/>
      <c r="S198" s="62"/>
      <c r="T198" s="62"/>
      <c r="U198" s="62"/>
      <c r="V198" s="62"/>
      <c r="W198" s="62"/>
      <c r="X198" s="62"/>
      <c r="Y198" s="62"/>
      <c r="Z198" s="62"/>
    </row>
    <row r="199" spans="1:26" ht="12.75" customHeight="1" x14ac:dyDescent="0.2">
      <c r="A199" s="62"/>
      <c r="B199" s="63"/>
      <c r="C199" s="64"/>
      <c r="D199" s="62"/>
      <c r="E199" s="62"/>
      <c r="F199" s="62"/>
      <c r="G199" s="62"/>
      <c r="H199" s="62"/>
      <c r="I199" s="62"/>
      <c r="J199" s="65"/>
      <c r="K199" s="62"/>
      <c r="L199" s="62"/>
      <c r="M199" s="62"/>
      <c r="N199" s="62"/>
      <c r="O199" s="62"/>
      <c r="P199" s="62"/>
      <c r="Q199" s="62"/>
      <c r="R199" s="62"/>
      <c r="S199" s="62"/>
      <c r="T199" s="62"/>
      <c r="U199" s="62"/>
      <c r="V199" s="62"/>
      <c r="W199" s="62"/>
      <c r="X199" s="62"/>
      <c r="Y199" s="62"/>
      <c r="Z199" s="62"/>
    </row>
    <row r="200" spans="1:26" ht="12.75" customHeight="1" x14ac:dyDescent="0.2">
      <c r="A200" s="62"/>
      <c r="B200" s="63"/>
      <c r="C200" s="64"/>
      <c r="D200" s="62"/>
      <c r="E200" s="62"/>
      <c r="F200" s="62"/>
      <c r="G200" s="62"/>
      <c r="H200" s="62"/>
      <c r="I200" s="62"/>
      <c r="J200" s="65"/>
      <c r="K200" s="62"/>
      <c r="L200" s="62"/>
      <c r="M200" s="62"/>
      <c r="N200" s="62"/>
      <c r="O200" s="62"/>
      <c r="P200" s="62"/>
      <c r="Q200" s="62"/>
      <c r="R200" s="62"/>
      <c r="S200" s="62"/>
      <c r="T200" s="62"/>
      <c r="U200" s="62"/>
      <c r="V200" s="62"/>
      <c r="W200" s="62"/>
      <c r="X200" s="62"/>
      <c r="Y200" s="62"/>
      <c r="Z200" s="62"/>
    </row>
    <row r="201" spans="1:26" ht="12.75" customHeight="1" x14ac:dyDescent="0.2">
      <c r="A201" s="62"/>
      <c r="B201" s="63"/>
      <c r="C201" s="64"/>
      <c r="D201" s="62"/>
      <c r="E201" s="62"/>
      <c r="F201" s="62"/>
      <c r="G201" s="62"/>
      <c r="H201" s="62"/>
      <c r="I201" s="62"/>
      <c r="J201" s="65"/>
      <c r="K201" s="62"/>
      <c r="L201" s="62"/>
      <c r="M201" s="62"/>
      <c r="N201" s="62"/>
      <c r="O201" s="62"/>
      <c r="P201" s="62"/>
      <c r="Q201" s="62"/>
      <c r="R201" s="62"/>
      <c r="S201" s="62"/>
      <c r="T201" s="62"/>
      <c r="U201" s="62"/>
      <c r="V201" s="62"/>
      <c r="W201" s="62"/>
      <c r="X201" s="62"/>
      <c r="Y201" s="62"/>
      <c r="Z201" s="62"/>
    </row>
    <row r="202" spans="1:26" ht="12.75" customHeight="1" x14ac:dyDescent="0.2">
      <c r="A202" s="62"/>
      <c r="B202" s="63"/>
      <c r="C202" s="64"/>
      <c r="D202" s="62"/>
      <c r="E202" s="62"/>
      <c r="F202" s="62"/>
      <c r="G202" s="62"/>
      <c r="H202" s="62"/>
      <c r="I202" s="62"/>
      <c r="J202" s="65"/>
      <c r="K202" s="62"/>
      <c r="L202" s="62"/>
      <c r="M202" s="62"/>
      <c r="N202" s="62"/>
      <c r="O202" s="62"/>
      <c r="P202" s="62"/>
      <c r="Q202" s="62"/>
      <c r="R202" s="62"/>
      <c r="S202" s="62"/>
      <c r="T202" s="62"/>
      <c r="U202" s="62"/>
      <c r="V202" s="62"/>
      <c r="W202" s="62"/>
      <c r="X202" s="62"/>
      <c r="Y202" s="62"/>
      <c r="Z202" s="62"/>
    </row>
    <row r="203" spans="1:26" ht="12.75" customHeight="1" x14ac:dyDescent="0.2">
      <c r="A203" s="62"/>
      <c r="B203" s="63"/>
      <c r="C203" s="64"/>
      <c r="D203" s="62"/>
      <c r="E203" s="62"/>
      <c r="F203" s="62"/>
      <c r="G203" s="62"/>
      <c r="H203" s="62"/>
      <c r="I203" s="62"/>
      <c r="J203" s="65"/>
      <c r="K203" s="62"/>
      <c r="L203" s="62"/>
      <c r="M203" s="62"/>
      <c r="N203" s="62"/>
      <c r="O203" s="62"/>
      <c r="P203" s="62"/>
      <c r="Q203" s="62"/>
      <c r="R203" s="62"/>
      <c r="S203" s="62"/>
      <c r="T203" s="62"/>
      <c r="U203" s="62"/>
      <c r="V203" s="62"/>
      <c r="W203" s="62"/>
      <c r="X203" s="62"/>
      <c r="Y203" s="62"/>
      <c r="Z203" s="62"/>
    </row>
    <row r="204" spans="1:26" ht="12.75" customHeight="1" x14ac:dyDescent="0.2">
      <c r="A204" s="62"/>
      <c r="B204" s="63"/>
      <c r="C204" s="64"/>
      <c r="D204" s="62"/>
      <c r="E204" s="62"/>
      <c r="F204" s="62"/>
      <c r="G204" s="62"/>
      <c r="H204" s="62"/>
      <c r="I204" s="62"/>
      <c r="J204" s="65"/>
      <c r="K204" s="62"/>
      <c r="L204" s="62"/>
      <c r="M204" s="62"/>
      <c r="N204" s="62"/>
      <c r="O204" s="62"/>
      <c r="P204" s="62"/>
      <c r="Q204" s="62"/>
      <c r="R204" s="62"/>
      <c r="S204" s="62"/>
      <c r="T204" s="62"/>
      <c r="U204" s="62"/>
      <c r="V204" s="62"/>
      <c r="W204" s="62"/>
      <c r="X204" s="62"/>
      <c r="Y204" s="62"/>
      <c r="Z204" s="62"/>
    </row>
    <row r="205" spans="1:26" ht="12.75" customHeight="1" x14ac:dyDescent="0.2">
      <c r="A205" s="62"/>
      <c r="B205" s="63"/>
      <c r="C205" s="64"/>
      <c r="D205" s="62"/>
      <c r="E205" s="62"/>
      <c r="F205" s="62"/>
      <c r="G205" s="62"/>
      <c r="H205" s="62"/>
      <c r="I205" s="62"/>
      <c r="J205" s="65"/>
      <c r="K205" s="62"/>
      <c r="L205" s="62"/>
      <c r="M205" s="62"/>
      <c r="N205" s="62"/>
      <c r="O205" s="62"/>
      <c r="P205" s="62"/>
      <c r="Q205" s="62"/>
      <c r="R205" s="62"/>
      <c r="S205" s="62"/>
      <c r="T205" s="62"/>
      <c r="U205" s="62"/>
      <c r="V205" s="62"/>
      <c r="W205" s="62"/>
      <c r="X205" s="62"/>
      <c r="Y205" s="62"/>
      <c r="Z205" s="62"/>
    </row>
    <row r="206" spans="1:26" ht="12.75" customHeight="1" x14ac:dyDescent="0.2">
      <c r="A206" s="62"/>
      <c r="B206" s="63"/>
      <c r="C206" s="64"/>
      <c r="D206" s="62"/>
      <c r="E206" s="62"/>
      <c r="F206" s="62"/>
      <c r="G206" s="62"/>
      <c r="H206" s="62"/>
      <c r="I206" s="62"/>
      <c r="J206" s="65"/>
      <c r="K206" s="62"/>
      <c r="L206" s="62"/>
      <c r="M206" s="62"/>
      <c r="N206" s="62"/>
      <c r="O206" s="62"/>
      <c r="P206" s="62"/>
      <c r="Q206" s="62"/>
      <c r="R206" s="62"/>
      <c r="S206" s="62"/>
      <c r="T206" s="62"/>
      <c r="U206" s="62"/>
      <c r="V206" s="62"/>
      <c r="W206" s="62"/>
      <c r="X206" s="62"/>
      <c r="Y206" s="62"/>
      <c r="Z206" s="62"/>
    </row>
    <row r="207" spans="1:26" ht="12.75" customHeight="1" x14ac:dyDescent="0.2">
      <c r="A207" s="62"/>
      <c r="B207" s="63"/>
      <c r="C207" s="64"/>
      <c r="D207" s="62"/>
      <c r="E207" s="62"/>
      <c r="F207" s="62"/>
      <c r="G207" s="62"/>
      <c r="H207" s="62"/>
      <c r="I207" s="62"/>
      <c r="J207" s="65"/>
      <c r="K207" s="62"/>
      <c r="L207" s="62"/>
      <c r="M207" s="62"/>
      <c r="N207" s="62"/>
      <c r="O207" s="62"/>
      <c r="P207" s="62"/>
      <c r="Q207" s="62"/>
      <c r="R207" s="62"/>
      <c r="S207" s="62"/>
      <c r="T207" s="62"/>
      <c r="U207" s="62"/>
      <c r="V207" s="62"/>
      <c r="W207" s="62"/>
      <c r="X207" s="62"/>
      <c r="Y207" s="62"/>
      <c r="Z207" s="62"/>
    </row>
    <row r="208" spans="1:26" ht="12.75" customHeight="1" x14ac:dyDescent="0.2">
      <c r="A208" s="62"/>
      <c r="B208" s="63"/>
      <c r="C208" s="64"/>
      <c r="D208" s="62"/>
      <c r="E208" s="62"/>
      <c r="F208" s="62"/>
      <c r="G208" s="62"/>
      <c r="H208" s="62"/>
      <c r="I208" s="62"/>
      <c r="J208" s="65"/>
      <c r="K208" s="62"/>
      <c r="L208" s="62"/>
      <c r="M208" s="62"/>
      <c r="N208" s="62"/>
      <c r="O208" s="62"/>
      <c r="P208" s="62"/>
      <c r="Q208" s="62"/>
      <c r="R208" s="62"/>
      <c r="S208" s="62"/>
      <c r="T208" s="62"/>
      <c r="U208" s="62"/>
      <c r="V208" s="62"/>
      <c r="W208" s="62"/>
      <c r="X208" s="62"/>
      <c r="Y208" s="62"/>
      <c r="Z208" s="62"/>
    </row>
    <row r="209" spans="1:26" ht="12.75" customHeight="1" x14ac:dyDescent="0.2">
      <c r="A209" s="62"/>
      <c r="B209" s="63"/>
      <c r="C209" s="64"/>
      <c r="D209" s="62"/>
      <c r="E209" s="62"/>
      <c r="F209" s="62"/>
      <c r="G209" s="62"/>
      <c r="H209" s="62"/>
      <c r="I209" s="62"/>
      <c r="J209" s="65"/>
      <c r="K209" s="62"/>
      <c r="L209" s="62"/>
      <c r="M209" s="62"/>
      <c r="N209" s="62"/>
      <c r="O209" s="62"/>
      <c r="P209" s="62"/>
      <c r="Q209" s="62"/>
      <c r="R209" s="62"/>
      <c r="S209" s="62"/>
      <c r="T209" s="62"/>
      <c r="U209" s="62"/>
      <c r="V209" s="62"/>
      <c r="W209" s="62"/>
      <c r="X209" s="62"/>
      <c r="Y209" s="62"/>
      <c r="Z209" s="62"/>
    </row>
    <row r="210" spans="1:26" ht="12.75" customHeight="1" x14ac:dyDescent="0.2">
      <c r="A210" s="62"/>
      <c r="B210" s="63"/>
      <c r="C210" s="64"/>
      <c r="D210" s="62"/>
      <c r="E210" s="62"/>
      <c r="F210" s="62"/>
      <c r="G210" s="62"/>
      <c r="H210" s="62"/>
      <c r="I210" s="62"/>
      <c r="J210" s="65"/>
      <c r="K210" s="62"/>
      <c r="L210" s="62"/>
      <c r="M210" s="62"/>
      <c r="N210" s="62"/>
      <c r="O210" s="62"/>
      <c r="P210" s="62"/>
      <c r="Q210" s="62"/>
      <c r="R210" s="62"/>
      <c r="S210" s="62"/>
      <c r="T210" s="62"/>
      <c r="U210" s="62"/>
      <c r="V210" s="62"/>
      <c r="W210" s="62"/>
      <c r="X210" s="62"/>
      <c r="Y210" s="62"/>
      <c r="Z210" s="62"/>
    </row>
    <row r="211" spans="1:26" ht="12.75" customHeight="1" x14ac:dyDescent="0.2">
      <c r="A211" s="62"/>
      <c r="B211" s="63"/>
      <c r="C211" s="64"/>
      <c r="D211" s="62"/>
      <c r="E211" s="62"/>
      <c r="F211" s="62"/>
      <c r="G211" s="62"/>
      <c r="H211" s="62"/>
      <c r="I211" s="62"/>
      <c r="J211" s="65"/>
      <c r="K211" s="62"/>
      <c r="L211" s="62"/>
      <c r="M211" s="62"/>
      <c r="N211" s="62"/>
      <c r="O211" s="62"/>
      <c r="P211" s="62"/>
      <c r="Q211" s="62"/>
      <c r="R211" s="62"/>
      <c r="S211" s="62"/>
      <c r="T211" s="62"/>
      <c r="U211" s="62"/>
      <c r="V211" s="62"/>
      <c r="W211" s="62"/>
      <c r="X211" s="62"/>
      <c r="Y211" s="62"/>
      <c r="Z211" s="62"/>
    </row>
    <row r="212" spans="1:26" ht="12.75" customHeight="1" x14ac:dyDescent="0.2">
      <c r="A212" s="62"/>
      <c r="B212" s="63"/>
      <c r="C212" s="64"/>
      <c r="D212" s="62"/>
      <c r="E212" s="62"/>
      <c r="F212" s="62"/>
      <c r="G212" s="62"/>
      <c r="H212" s="62"/>
      <c r="I212" s="62"/>
      <c r="J212" s="65"/>
      <c r="K212" s="62"/>
      <c r="L212" s="62"/>
      <c r="M212" s="62"/>
      <c r="N212" s="62"/>
      <c r="O212" s="62"/>
      <c r="P212" s="62"/>
      <c r="Q212" s="62"/>
      <c r="R212" s="62"/>
      <c r="S212" s="62"/>
      <c r="T212" s="62"/>
      <c r="U212" s="62"/>
      <c r="V212" s="62"/>
      <c r="W212" s="62"/>
      <c r="X212" s="62"/>
      <c r="Y212" s="62"/>
      <c r="Z212" s="62"/>
    </row>
    <row r="213" spans="1:26" ht="12.75" customHeight="1" x14ac:dyDescent="0.2">
      <c r="A213" s="62"/>
      <c r="B213" s="63"/>
      <c r="C213" s="64"/>
      <c r="D213" s="62"/>
      <c r="E213" s="62"/>
      <c r="F213" s="62"/>
      <c r="G213" s="62"/>
      <c r="H213" s="62"/>
      <c r="I213" s="62"/>
      <c r="J213" s="65"/>
      <c r="K213" s="62"/>
      <c r="L213" s="62"/>
      <c r="M213" s="62"/>
      <c r="N213" s="62"/>
      <c r="O213" s="62"/>
      <c r="P213" s="62"/>
      <c r="Q213" s="62"/>
      <c r="R213" s="62"/>
      <c r="S213" s="62"/>
      <c r="T213" s="62"/>
      <c r="U213" s="62"/>
      <c r="V213" s="62"/>
      <c r="W213" s="62"/>
      <c r="X213" s="62"/>
      <c r="Y213" s="62"/>
      <c r="Z213" s="62"/>
    </row>
    <row r="214" spans="1:26" ht="12.75" customHeight="1" x14ac:dyDescent="0.2">
      <c r="A214" s="62"/>
      <c r="B214" s="63"/>
      <c r="C214" s="64"/>
      <c r="D214" s="62"/>
      <c r="E214" s="62"/>
      <c r="F214" s="62"/>
      <c r="G214" s="62"/>
      <c r="H214" s="62"/>
      <c r="I214" s="62"/>
      <c r="J214" s="65"/>
      <c r="K214" s="62"/>
      <c r="L214" s="62"/>
      <c r="M214" s="62"/>
      <c r="N214" s="62"/>
      <c r="O214" s="62"/>
      <c r="P214" s="62"/>
      <c r="Q214" s="62"/>
      <c r="R214" s="62"/>
      <c r="S214" s="62"/>
      <c r="T214" s="62"/>
      <c r="U214" s="62"/>
      <c r="V214" s="62"/>
      <c r="W214" s="62"/>
      <c r="X214" s="62"/>
      <c r="Y214" s="62"/>
      <c r="Z214" s="62"/>
    </row>
    <row r="215" spans="1:26" ht="12.75" customHeight="1" x14ac:dyDescent="0.2">
      <c r="A215" s="62"/>
      <c r="B215" s="63"/>
      <c r="C215" s="64"/>
      <c r="D215" s="62"/>
      <c r="E215" s="62"/>
      <c r="F215" s="62"/>
      <c r="G215" s="62"/>
      <c r="H215" s="62"/>
      <c r="I215" s="62"/>
      <c r="J215" s="65"/>
      <c r="K215" s="62"/>
      <c r="L215" s="62"/>
      <c r="M215" s="62"/>
      <c r="N215" s="62"/>
      <c r="O215" s="62"/>
      <c r="P215" s="62"/>
      <c r="Q215" s="62"/>
      <c r="R215" s="62"/>
      <c r="S215" s="62"/>
      <c r="T215" s="62"/>
      <c r="U215" s="62"/>
      <c r="V215" s="62"/>
      <c r="W215" s="62"/>
      <c r="X215" s="62"/>
      <c r="Y215" s="62"/>
      <c r="Z215" s="62"/>
    </row>
    <row r="216" spans="1:26" ht="12.75" customHeight="1" x14ac:dyDescent="0.2">
      <c r="A216" s="62"/>
      <c r="B216" s="63"/>
      <c r="C216" s="64"/>
      <c r="D216" s="62"/>
      <c r="E216" s="62"/>
      <c r="F216" s="62"/>
      <c r="G216" s="62"/>
      <c r="H216" s="62"/>
      <c r="I216" s="62"/>
      <c r="J216" s="65"/>
      <c r="K216" s="62"/>
      <c r="L216" s="62"/>
      <c r="M216" s="62"/>
      <c r="N216" s="62"/>
      <c r="O216" s="62"/>
      <c r="P216" s="62"/>
      <c r="Q216" s="62"/>
      <c r="R216" s="62"/>
      <c r="S216" s="62"/>
      <c r="T216" s="62"/>
      <c r="U216" s="62"/>
      <c r="V216" s="62"/>
      <c r="W216" s="62"/>
      <c r="X216" s="62"/>
      <c r="Y216" s="62"/>
      <c r="Z216" s="62"/>
    </row>
    <row r="217" spans="1:26" ht="12.75" customHeight="1" x14ac:dyDescent="0.2">
      <c r="A217" s="62"/>
      <c r="B217" s="63"/>
      <c r="C217" s="64"/>
      <c r="D217" s="62"/>
      <c r="E217" s="62"/>
      <c r="F217" s="62"/>
      <c r="G217" s="62"/>
      <c r="H217" s="62"/>
      <c r="I217" s="62"/>
      <c r="J217" s="65"/>
      <c r="K217" s="62"/>
      <c r="L217" s="62"/>
      <c r="M217" s="62"/>
      <c r="N217" s="62"/>
      <c r="O217" s="62"/>
      <c r="P217" s="62"/>
      <c r="Q217" s="62"/>
      <c r="R217" s="62"/>
      <c r="S217" s="62"/>
      <c r="T217" s="62"/>
      <c r="U217" s="62"/>
      <c r="V217" s="62"/>
      <c r="W217" s="62"/>
      <c r="X217" s="62"/>
      <c r="Y217" s="62"/>
      <c r="Z217" s="62"/>
    </row>
    <row r="218" spans="1:26" ht="12.75" customHeight="1" x14ac:dyDescent="0.2">
      <c r="A218" s="62"/>
      <c r="B218" s="63"/>
      <c r="C218" s="64"/>
      <c r="D218" s="62"/>
      <c r="E218" s="62"/>
      <c r="F218" s="62"/>
      <c r="G218" s="62"/>
      <c r="H218" s="62"/>
      <c r="I218" s="62"/>
      <c r="J218" s="65"/>
      <c r="K218" s="62"/>
      <c r="L218" s="62"/>
      <c r="M218" s="62"/>
      <c r="N218" s="62"/>
      <c r="O218" s="62"/>
      <c r="P218" s="62"/>
      <c r="Q218" s="62"/>
      <c r="R218" s="62"/>
      <c r="S218" s="62"/>
      <c r="T218" s="62"/>
      <c r="U218" s="62"/>
      <c r="V218" s="62"/>
      <c r="W218" s="62"/>
      <c r="X218" s="62"/>
      <c r="Y218" s="62"/>
      <c r="Z218" s="62"/>
    </row>
    <row r="219" spans="1:26" ht="12.75" customHeight="1" x14ac:dyDescent="0.2">
      <c r="A219" s="62"/>
      <c r="B219" s="63"/>
      <c r="C219" s="64"/>
      <c r="D219" s="62"/>
      <c r="E219" s="62"/>
      <c r="F219" s="62"/>
      <c r="G219" s="62"/>
      <c r="H219" s="62"/>
      <c r="I219" s="62"/>
      <c r="J219" s="65"/>
      <c r="K219" s="62"/>
      <c r="L219" s="62"/>
      <c r="M219" s="62"/>
      <c r="N219" s="62"/>
      <c r="O219" s="62"/>
      <c r="P219" s="62"/>
      <c r="Q219" s="62"/>
      <c r="R219" s="62"/>
      <c r="S219" s="62"/>
      <c r="T219" s="62"/>
      <c r="U219" s="62"/>
      <c r="V219" s="62"/>
      <c r="W219" s="62"/>
      <c r="X219" s="62"/>
      <c r="Y219" s="62"/>
      <c r="Z219" s="62"/>
    </row>
    <row r="220" spans="1:26" ht="12.75" customHeight="1" x14ac:dyDescent="0.2">
      <c r="A220" s="62"/>
      <c r="B220" s="63"/>
      <c r="C220" s="64"/>
      <c r="D220" s="62"/>
      <c r="E220" s="62"/>
      <c r="F220" s="62"/>
      <c r="G220" s="62"/>
      <c r="H220" s="62"/>
      <c r="I220" s="62"/>
      <c r="J220" s="65"/>
      <c r="K220" s="62"/>
      <c r="L220" s="62"/>
      <c r="M220" s="62"/>
      <c r="N220" s="62"/>
      <c r="O220" s="62"/>
      <c r="P220" s="62"/>
      <c r="Q220" s="62"/>
      <c r="R220" s="62"/>
      <c r="S220" s="62"/>
      <c r="T220" s="62"/>
      <c r="U220" s="62"/>
      <c r="V220" s="62"/>
      <c r="W220" s="62"/>
      <c r="X220" s="62"/>
      <c r="Y220" s="62"/>
      <c r="Z220" s="62"/>
    </row>
    <row r="221" spans="1:26" ht="12.75" customHeight="1" x14ac:dyDescent="0.2">
      <c r="A221" s="62"/>
      <c r="B221" s="63"/>
      <c r="C221" s="64"/>
      <c r="D221" s="62"/>
      <c r="E221" s="62"/>
      <c r="F221" s="62"/>
      <c r="G221" s="62"/>
      <c r="H221" s="62"/>
      <c r="I221" s="62"/>
      <c r="J221" s="65"/>
      <c r="K221" s="62"/>
      <c r="L221" s="62"/>
      <c r="M221" s="62"/>
      <c r="N221" s="62"/>
      <c r="O221" s="62"/>
      <c r="P221" s="62"/>
      <c r="Q221" s="62"/>
      <c r="R221" s="62"/>
      <c r="S221" s="62"/>
      <c r="T221" s="62"/>
      <c r="U221" s="62"/>
      <c r="V221" s="62"/>
      <c r="W221" s="62"/>
      <c r="X221" s="62"/>
      <c r="Y221" s="62"/>
      <c r="Z221" s="62"/>
    </row>
    <row r="222" spans="1:26" ht="12.75" customHeight="1" x14ac:dyDescent="0.2">
      <c r="A222" s="62"/>
      <c r="B222" s="63"/>
      <c r="C222" s="64"/>
      <c r="D222" s="62"/>
      <c r="E222" s="62"/>
      <c r="F222" s="62"/>
      <c r="G222" s="62"/>
      <c r="H222" s="62"/>
      <c r="I222" s="62"/>
      <c r="J222" s="65"/>
      <c r="K222" s="62"/>
      <c r="L222" s="62"/>
      <c r="M222" s="62"/>
      <c r="N222" s="62"/>
      <c r="O222" s="62"/>
      <c r="P222" s="62"/>
      <c r="Q222" s="62"/>
      <c r="R222" s="62"/>
      <c r="S222" s="62"/>
      <c r="T222" s="62"/>
      <c r="U222" s="62"/>
      <c r="V222" s="62"/>
      <c r="W222" s="62"/>
      <c r="X222" s="62"/>
      <c r="Y222" s="62"/>
      <c r="Z222" s="62"/>
    </row>
    <row r="223" spans="1:26" ht="12.75" customHeight="1" x14ac:dyDescent="0.2">
      <c r="A223" s="62"/>
      <c r="B223" s="63"/>
      <c r="C223" s="64"/>
      <c r="D223" s="62"/>
      <c r="E223" s="62"/>
      <c r="F223" s="62"/>
      <c r="G223" s="62"/>
      <c r="H223" s="62"/>
      <c r="I223" s="62"/>
      <c r="J223" s="65"/>
      <c r="K223" s="62"/>
      <c r="L223" s="62"/>
      <c r="M223" s="62"/>
      <c r="N223" s="62"/>
      <c r="O223" s="62"/>
      <c r="P223" s="62"/>
      <c r="Q223" s="62"/>
      <c r="R223" s="62"/>
      <c r="S223" s="62"/>
      <c r="T223" s="62"/>
      <c r="U223" s="62"/>
      <c r="V223" s="62"/>
      <c r="W223" s="62"/>
      <c r="X223" s="62"/>
      <c r="Y223" s="62"/>
      <c r="Z223" s="62"/>
    </row>
    <row r="224" spans="1:26" ht="12.75" customHeight="1" x14ac:dyDescent="0.2">
      <c r="A224" s="62"/>
      <c r="B224" s="63"/>
      <c r="C224" s="64"/>
      <c r="D224" s="62"/>
      <c r="E224" s="62"/>
      <c r="F224" s="62"/>
      <c r="G224" s="62"/>
      <c r="H224" s="62"/>
      <c r="I224" s="62"/>
      <c r="J224" s="65"/>
      <c r="K224" s="62"/>
      <c r="L224" s="62"/>
      <c r="M224" s="62"/>
      <c r="N224" s="62"/>
      <c r="O224" s="62"/>
      <c r="P224" s="62"/>
      <c r="Q224" s="62"/>
      <c r="R224" s="62"/>
      <c r="S224" s="62"/>
      <c r="T224" s="62"/>
      <c r="U224" s="62"/>
      <c r="V224" s="62"/>
      <c r="W224" s="62"/>
      <c r="X224" s="62"/>
      <c r="Y224" s="62"/>
      <c r="Z224" s="62"/>
    </row>
    <row r="225" spans="1:26" ht="12.75" customHeight="1" x14ac:dyDescent="0.2">
      <c r="A225" s="62"/>
      <c r="B225" s="63"/>
      <c r="C225" s="64"/>
      <c r="D225" s="62"/>
      <c r="E225" s="62"/>
      <c r="F225" s="62"/>
      <c r="G225" s="62"/>
      <c r="H225" s="62"/>
      <c r="I225" s="62"/>
      <c r="J225" s="65"/>
      <c r="K225" s="62"/>
      <c r="L225" s="62"/>
      <c r="M225" s="62"/>
      <c r="N225" s="62"/>
      <c r="O225" s="62"/>
      <c r="P225" s="62"/>
      <c r="Q225" s="62"/>
      <c r="R225" s="62"/>
      <c r="S225" s="62"/>
      <c r="T225" s="62"/>
      <c r="U225" s="62"/>
      <c r="V225" s="62"/>
      <c r="W225" s="62"/>
      <c r="X225" s="62"/>
      <c r="Y225" s="62"/>
      <c r="Z225" s="62"/>
    </row>
    <row r="226" spans="1:26" ht="12.75" customHeight="1" x14ac:dyDescent="0.2">
      <c r="A226" s="62"/>
      <c r="B226" s="63"/>
      <c r="C226" s="64"/>
      <c r="D226" s="62"/>
      <c r="E226" s="62"/>
      <c r="F226" s="62"/>
      <c r="G226" s="62"/>
      <c r="H226" s="62"/>
      <c r="I226" s="62"/>
      <c r="J226" s="65"/>
      <c r="K226" s="62"/>
      <c r="L226" s="62"/>
      <c r="M226" s="62"/>
      <c r="N226" s="62"/>
      <c r="O226" s="62"/>
      <c r="P226" s="62"/>
      <c r="Q226" s="62"/>
      <c r="R226" s="62"/>
      <c r="S226" s="62"/>
      <c r="T226" s="62"/>
      <c r="U226" s="62"/>
      <c r="V226" s="62"/>
      <c r="W226" s="62"/>
      <c r="X226" s="62"/>
      <c r="Y226" s="62"/>
      <c r="Z226" s="62"/>
    </row>
    <row r="227" spans="1:26" ht="12.75" customHeight="1" x14ac:dyDescent="0.2">
      <c r="A227" s="62"/>
      <c r="B227" s="63"/>
      <c r="C227" s="64"/>
      <c r="D227" s="62"/>
      <c r="E227" s="62"/>
      <c r="F227" s="62"/>
      <c r="G227" s="62"/>
      <c r="H227" s="62"/>
      <c r="I227" s="62"/>
      <c r="J227" s="65"/>
      <c r="K227" s="62"/>
      <c r="L227" s="62"/>
      <c r="M227" s="62"/>
      <c r="N227" s="62"/>
      <c r="O227" s="62"/>
      <c r="P227" s="62"/>
      <c r="Q227" s="62"/>
      <c r="R227" s="62"/>
      <c r="S227" s="62"/>
      <c r="T227" s="62"/>
      <c r="U227" s="62"/>
      <c r="V227" s="62"/>
      <c r="W227" s="62"/>
      <c r="X227" s="62"/>
      <c r="Y227" s="62"/>
      <c r="Z227" s="62"/>
    </row>
    <row r="228" spans="1:26" ht="12.75" customHeight="1" x14ac:dyDescent="0.2">
      <c r="A228" s="62"/>
      <c r="B228" s="63"/>
      <c r="C228" s="64"/>
      <c r="D228" s="62"/>
      <c r="E228" s="62"/>
      <c r="F228" s="62"/>
      <c r="G228" s="62"/>
      <c r="H228" s="62"/>
      <c r="I228" s="62"/>
      <c r="J228" s="65"/>
      <c r="K228" s="62"/>
      <c r="L228" s="62"/>
      <c r="M228" s="62"/>
      <c r="N228" s="62"/>
      <c r="O228" s="62"/>
      <c r="P228" s="62"/>
      <c r="Q228" s="62"/>
      <c r="R228" s="62"/>
      <c r="S228" s="62"/>
      <c r="T228" s="62"/>
      <c r="U228" s="62"/>
      <c r="V228" s="62"/>
      <c r="W228" s="62"/>
      <c r="X228" s="62"/>
      <c r="Y228" s="62"/>
      <c r="Z228" s="62"/>
    </row>
    <row r="229" spans="1:26" ht="12.75" customHeight="1" x14ac:dyDescent="0.2">
      <c r="A229" s="62"/>
      <c r="B229" s="63"/>
      <c r="C229" s="64"/>
      <c r="D229" s="62"/>
      <c r="E229" s="62"/>
      <c r="F229" s="62"/>
      <c r="G229" s="62"/>
      <c r="H229" s="62"/>
      <c r="I229" s="62"/>
      <c r="J229" s="65"/>
      <c r="K229" s="62"/>
      <c r="L229" s="62"/>
      <c r="M229" s="62"/>
      <c r="N229" s="62"/>
      <c r="O229" s="62"/>
      <c r="P229" s="62"/>
      <c r="Q229" s="62"/>
      <c r="R229" s="62"/>
      <c r="S229" s="62"/>
      <c r="T229" s="62"/>
      <c r="U229" s="62"/>
      <c r="V229" s="62"/>
      <c r="W229" s="62"/>
      <c r="X229" s="62"/>
      <c r="Y229" s="62"/>
      <c r="Z229" s="62"/>
    </row>
    <row r="230" spans="1:26" ht="12.75" customHeight="1" x14ac:dyDescent="0.2">
      <c r="A230" s="62"/>
      <c r="B230" s="63"/>
      <c r="C230" s="64"/>
      <c r="D230" s="62"/>
      <c r="E230" s="62"/>
      <c r="F230" s="62"/>
      <c r="G230" s="62"/>
      <c r="H230" s="62"/>
      <c r="I230" s="62"/>
      <c r="J230" s="65"/>
      <c r="K230" s="62"/>
      <c r="L230" s="62"/>
      <c r="M230" s="62"/>
      <c r="N230" s="62"/>
      <c r="O230" s="62"/>
      <c r="P230" s="62"/>
      <c r="Q230" s="62"/>
      <c r="R230" s="62"/>
      <c r="S230" s="62"/>
      <c r="T230" s="62"/>
      <c r="U230" s="62"/>
      <c r="V230" s="62"/>
      <c r="W230" s="62"/>
      <c r="X230" s="62"/>
      <c r="Y230" s="62"/>
      <c r="Z230" s="62"/>
    </row>
    <row r="231" spans="1:26" ht="12.75" customHeight="1" x14ac:dyDescent="0.2">
      <c r="A231" s="62"/>
      <c r="B231" s="63"/>
      <c r="C231" s="64"/>
      <c r="D231" s="62"/>
      <c r="E231" s="62"/>
      <c r="F231" s="62"/>
      <c r="G231" s="62"/>
      <c r="H231" s="62"/>
      <c r="I231" s="62"/>
      <c r="J231" s="65"/>
      <c r="K231" s="62"/>
      <c r="L231" s="62"/>
      <c r="M231" s="62"/>
      <c r="N231" s="62"/>
      <c r="O231" s="62"/>
      <c r="P231" s="62"/>
      <c r="Q231" s="62"/>
      <c r="R231" s="62"/>
      <c r="S231" s="62"/>
      <c r="T231" s="62"/>
      <c r="U231" s="62"/>
      <c r="V231" s="62"/>
      <c r="W231" s="62"/>
      <c r="X231" s="62"/>
      <c r="Y231" s="62"/>
      <c r="Z231" s="62"/>
    </row>
    <row r="232" spans="1:26" ht="12.75" customHeight="1" x14ac:dyDescent="0.2">
      <c r="A232" s="62"/>
      <c r="B232" s="63"/>
      <c r="C232" s="64"/>
      <c r="D232" s="62"/>
      <c r="E232" s="62"/>
      <c r="F232" s="62"/>
      <c r="G232" s="62"/>
      <c r="H232" s="62"/>
      <c r="I232" s="62"/>
      <c r="J232" s="65"/>
      <c r="K232" s="62"/>
      <c r="L232" s="62"/>
      <c r="M232" s="62"/>
      <c r="N232" s="62"/>
      <c r="O232" s="62"/>
      <c r="P232" s="62"/>
      <c r="Q232" s="62"/>
      <c r="R232" s="62"/>
      <c r="S232" s="62"/>
      <c r="T232" s="62"/>
      <c r="U232" s="62"/>
      <c r="V232" s="62"/>
      <c r="W232" s="62"/>
      <c r="X232" s="62"/>
      <c r="Y232" s="62"/>
      <c r="Z232" s="62"/>
    </row>
    <row r="233" spans="1:26" ht="12.75" customHeight="1" x14ac:dyDescent="0.2">
      <c r="A233" s="62"/>
      <c r="B233" s="63"/>
      <c r="C233" s="64"/>
      <c r="D233" s="62"/>
      <c r="E233" s="62"/>
      <c r="F233" s="62"/>
      <c r="G233" s="62"/>
      <c r="H233" s="62"/>
      <c r="I233" s="62"/>
      <c r="J233" s="65"/>
      <c r="K233" s="62"/>
      <c r="L233" s="62"/>
      <c r="M233" s="62"/>
      <c r="N233" s="62"/>
      <c r="O233" s="62"/>
      <c r="P233" s="62"/>
      <c r="Q233" s="62"/>
      <c r="R233" s="62"/>
      <c r="S233" s="62"/>
      <c r="T233" s="62"/>
      <c r="U233" s="62"/>
      <c r="V233" s="62"/>
      <c r="W233" s="62"/>
      <c r="X233" s="62"/>
      <c r="Y233" s="62"/>
      <c r="Z233" s="62"/>
    </row>
    <row r="234" spans="1:26" ht="12.75" customHeight="1" x14ac:dyDescent="0.2">
      <c r="A234" s="62"/>
      <c r="B234" s="63"/>
      <c r="C234" s="64"/>
      <c r="D234" s="62"/>
      <c r="E234" s="62"/>
      <c r="F234" s="62"/>
      <c r="G234" s="62"/>
      <c r="H234" s="62"/>
      <c r="I234" s="62"/>
      <c r="J234" s="65"/>
      <c r="K234" s="62"/>
      <c r="L234" s="62"/>
      <c r="M234" s="62"/>
      <c r="N234" s="62"/>
      <c r="O234" s="62"/>
      <c r="P234" s="62"/>
      <c r="Q234" s="62"/>
      <c r="R234" s="62"/>
      <c r="S234" s="62"/>
      <c r="T234" s="62"/>
      <c r="U234" s="62"/>
      <c r="V234" s="62"/>
      <c r="W234" s="62"/>
      <c r="X234" s="62"/>
      <c r="Y234" s="62"/>
      <c r="Z234" s="62"/>
    </row>
    <row r="235" spans="1:26" ht="12.75" customHeight="1" x14ac:dyDescent="0.2">
      <c r="A235" s="62"/>
      <c r="B235" s="63"/>
      <c r="C235" s="64"/>
      <c r="D235" s="62"/>
      <c r="E235" s="62"/>
      <c r="F235" s="62"/>
      <c r="G235" s="62"/>
      <c r="H235" s="62"/>
      <c r="I235" s="62"/>
      <c r="J235" s="65"/>
      <c r="K235" s="62"/>
      <c r="L235" s="62"/>
      <c r="M235" s="62"/>
      <c r="N235" s="62"/>
      <c r="O235" s="62"/>
      <c r="P235" s="62"/>
      <c r="Q235" s="62"/>
      <c r="R235" s="62"/>
      <c r="S235" s="62"/>
      <c r="T235" s="62"/>
      <c r="U235" s="62"/>
      <c r="V235" s="62"/>
      <c r="W235" s="62"/>
      <c r="X235" s="62"/>
      <c r="Y235" s="62"/>
      <c r="Z235" s="62"/>
    </row>
    <row r="236" spans="1:26" ht="12.75" customHeight="1" x14ac:dyDescent="0.2">
      <c r="A236" s="62"/>
      <c r="B236" s="63"/>
      <c r="C236" s="64"/>
      <c r="D236" s="62"/>
      <c r="E236" s="62"/>
      <c r="F236" s="62"/>
      <c r="G236" s="62"/>
      <c r="H236" s="62"/>
      <c r="I236" s="62"/>
      <c r="J236" s="65"/>
      <c r="K236" s="62"/>
      <c r="L236" s="62"/>
      <c r="M236" s="62"/>
      <c r="N236" s="62"/>
      <c r="O236" s="62"/>
      <c r="P236" s="62"/>
      <c r="Q236" s="62"/>
      <c r="R236" s="62"/>
      <c r="S236" s="62"/>
      <c r="T236" s="62"/>
      <c r="U236" s="62"/>
      <c r="V236" s="62"/>
      <c r="W236" s="62"/>
      <c r="X236" s="62"/>
      <c r="Y236" s="62"/>
      <c r="Z236" s="62"/>
    </row>
    <row r="237" spans="1:26" ht="12.75" customHeight="1" x14ac:dyDescent="0.2">
      <c r="A237" s="62"/>
      <c r="B237" s="63"/>
      <c r="C237" s="64"/>
      <c r="D237" s="62"/>
      <c r="E237" s="62"/>
      <c r="F237" s="62"/>
      <c r="G237" s="62"/>
      <c r="H237" s="62"/>
      <c r="I237" s="62"/>
      <c r="J237" s="65"/>
      <c r="K237" s="62"/>
      <c r="L237" s="62"/>
      <c r="M237" s="62"/>
      <c r="N237" s="62"/>
      <c r="O237" s="62"/>
      <c r="P237" s="62"/>
      <c r="Q237" s="62"/>
      <c r="R237" s="62"/>
      <c r="S237" s="62"/>
      <c r="T237" s="62"/>
      <c r="U237" s="62"/>
      <c r="V237" s="62"/>
      <c r="W237" s="62"/>
      <c r="X237" s="62"/>
      <c r="Y237" s="62"/>
      <c r="Z237" s="62"/>
    </row>
    <row r="238" spans="1:26" ht="12.75" customHeight="1" x14ac:dyDescent="0.2">
      <c r="A238" s="62"/>
      <c r="B238" s="63"/>
      <c r="C238" s="64"/>
      <c r="D238" s="62"/>
      <c r="E238" s="62"/>
      <c r="F238" s="62"/>
      <c r="G238" s="62"/>
      <c r="H238" s="62"/>
      <c r="I238" s="62"/>
      <c r="J238" s="65"/>
      <c r="K238" s="62"/>
      <c r="L238" s="62"/>
      <c r="M238" s="62"/>
      <c r="N238" s="62"/>
      <c r="O238" s="62"/>
      <c r="P238" s="62"/>
      <c r="Q238" s="62"/>
      <c r="R238" s="62"/>
      <c r="S238" s="62"/>
      <c r="T238" s="62"/>
      <c r="U238" s="62"/>
      <c r="V238" s="62"/>
      <c r="W238" s="62"/>
      <c r="X238" s="62"/>
      <c r="Y238" s="62"/>
      <c r="Z238" s="62"/>
    </row>
    <row r="239" spans="1:26" ht="12.75" customHeight="1" x14ac:dyDescent="0.2">
      <c r="A239" s="62"/>
      <c r="B239" s="63"/>
      <c r="C239" s="64"/>
      <c r="D239" s="62"/>
      <c r="E239" s="62"/>
      <c r="F239" s="62"/>
      <c r="G239" s="62"/>
      <c r="H239" s="62"/>
      <c r="I239" s="62"/>
      <c r="J239" s="65"/>
      <c r="K239" s="62"/>
      <c r="L239" s="62"/>
      <c r="M239" s="62"/>
      <c r="N239" s="62"/>
      <c r="O239" s="62"/>
      <c r="P239" s="62"/>
      <c r="Q239" s="62"/>
      <c r="R239" s="62"/>
      <c r="S239" s="62"/>
      <c r="T239" s="62"/>
      <c r="U239" s="62"/>
      <c r="V239" s="62"/>
      <c r="W239" s="62"/>
      <c r="X239" s="62"/>
      <c r="Y239" s="62"/>
      <c r="Z239" s="62"/>
    </row>
    <row r="240" spans="1:26" ht="12.75" customHeight="1" x14ac:dyDescent="0.2">
      <c r="A240" s="62"/>
      <c r="B240" s="63"/>
      <c r="C240" s="64"/>
      <c r="D240" s="62"/>
      <c r="E240" s="62"/>
      <c r="F240" s="62"/>
      <c r="G240" s="62"/>
      <c r="H240" s="62"/>
      <c r="I240" s="62"/>
      <c r="J240" s="65"/>
      <c r="K240" s="62"/>
      <c r="L240" s="62"/>
      <c r="M240" s="62"/>
      <c r="N240" s="62"/>
      <c r="O240" s="62"/>
      <c r="P240" s="62"/>
      <c r="Q240" s="62"/>
      <c r="R240" s="62"/>
      <c r="S240" s="62"/>
      <c r="T240" s="62"/>
      <c r="U240" s="62"/>
      <c r="V240" s="62"/>
      <c r="W240" s="62"/>
      <c r="X240" s="62"/>
      <c r="Y240" s="62"/>
      <c r="Z240" s="62"/>
    </row>
    <row r="241" spans="1:26" ht="12.75" customHeight="1" x14ac:dyDescent="0.2">
      <c r="A241" s="62"/>
      <c r="B241" s="63"/>
      <c r="C241" s="64"/>
      <c r="D241" s="62"/>
      <c r="E241" s="62"/>
      <c r="F241" s="62"/>
      <c r="G241" s="62"/>
      <c r="H241" s="62"/>
      <c r="I241" s="62"/>
      <c r="J241" s="65"/>
      <c r="K241" s="62"/>
      <c r="L241" s="62"/>
      <c r="M241" s="62"/>
      <c r="N241" s="62"/>
      <c r="O241" s="62"/>
      <c r="P241" s="62"/>
      <c r="Q241" s="62"/>
      <c r="R241" s="62"/>
      <c r="S241" s="62"/>
      <c r="T241" s="62"/>
      <c r="U241" s="62"/>
      <c r="V241" s="62"/>
      <c r="W241" s="62"/>
      <c r="X241" s="62"/>
      <c r="Y241" s="62"/>
      <c r="Z241" s="62"/>
    </row>
    <row r="242" spans="1:26" ht="12.75" customHeight="1" x14ac:dyDescent="0.2">
      <c r="A242" s="62"/>
      <c r="B242" s="63"/>
      <c r="C242" s="64"/>
      <c r="D242" s="62"/>
      <c r="E242" s="62"/>
      <c r="F242" s="62"/>
      <c r="G242" s="62"/>
      <c r="H242" s="62"/>
      <c r="I242" s="62"/>
      <c r="J242" s="65"/>
      <c r="K242" s="62"/>
      <c r="L242" s="62"/>
      <c r="M242" s="62"/>
      <c r="N242" s="62"/>
      <c r="O242" s="62"/>
      <c r="P242" s="62"/>
      <c r="Q242" s="62"/>
      <c r="R242" s="62"/>
      <c r="S242" s="62"/>
      <c r="T242" s="62"/>
      <c r="U242" s="62"/>
      <c r="V242" s="62"/>
      <c r="W242" s="62"/>
      <c r="X242" s="62"/>
      <c r="Y242" s="62"/>
      <c r="Z242" s="62"/>
    </row>
    <row r="243" spans="1:26" ht="12.75" customHeight="1" x14ac:dyDescent="0.2">
      <c r="A243" s="62"/>
      <c r="B243" s="63"/>
      <c r="C243" s="64"/>
      <c r="D243" s="62"/>
      <c r="E243" s="62"/>
      <c r="F243" s="62"/>
      <c r="G243" s="62"/>
      <c r="H243" s="62"/>
      <c r="I243" s="62"/>
      <c r="J243" s="65"/>
      <c r="K243" s="62"/>
      <c r="L243" s="62"/>
      <c r="M243" s="62"/>
      <c r="N243" s="62"/>
      <c r="O243" s="62"/>
      <c r="P243" s="62"/>
      <c r="Q243" s="62"/>
      <c r="R243" s="62"/>
      <c r="S243" s="62"/>
      <c r="T243" s="62"/>
      <c r="U243" s="62"/>
      <c r="V243" s="62"/>
      <c r="W243" s="62"/>
      <c r="X243" s="62"/>
      <c r="Y243" s="62"/>
      <c r="Z243" s="62"/>
    </row>
    <row r="244" spans="1:26" ht="12.75" customHeight="1" x14ac:dyDescent="0.2">
      <c r="A244" s="62"/>
      <c r="B244" s="63"/>
      <c r="C244" s="64"/>
      <c r="D244" s="62"/>
      <c r="E244" s="62"/>
      <c r="F244" s="62"/>
      <c r="G244" s="62"/>
      <c r="H244" s="62"/>
      <c r="I244" s="62"/>
      <c r="J244" s="65"/>
      <c r="K244" s="62"/>
      <c r="L244" s="62"/>
      <c r="M244" s="62"/>
      <c r="N244" s="62"/>
      <c r="O244" s="62"/>
      <c r="P244" s="62"/>
      <c r="Q244" s="62"/>
      <c r="R244" s="62"/>
      <c r="S244" s="62"/>
      <c r="T244" s="62"/>
      <c r="U244" s="62"/>
      <c r="V244" s="62"/>
      <c r="W244" s="62"/>
      <c r="X244" s="62"/>
      <c r="Y244" s="62"/>
      <c r="Z244" s="62"/>
    </row>
    <row r="245" spans="1:26" ht="12.75" customHeight="1" x14ac:dyDescent="0.2">
      <c r="A245" s="62"/>
      <c r="B245" s="63"/>
      <c r="C245" s="64"/>
      <c r="D245" s="62"/>
      <c r="E245" s="62"/>
      <c r="F245" s="62"/>
      <c r="G245" s="62"/>
      <c r="H245" s="62"/>
      <c r="I245" s="62"/>
      <c r="J245" s="65"/>
      <c r="K245" s="62"/>
      <c r="L245" s="62"/>
      <c r="M245" s="62"/>
      <c r="N245" s="62"/>
      <c r="O245" s="62"/>
      <c r="P245" s="62"/>
      <c r="Q245" s="62"/>
      <c r="R245" s="62"/>
      <c r="S245" s="62"/>
      <c r="T245" s="62"/>
      <c r="U245" s="62"/>
      <c r="V245" s="62"/>
      <c r="W245" s="62"/>
      <c r="X245" s="62"/>
      <c r="Y245" s="62"/>
      <c r="Z245" s="62"/>
    </row>
    <row r="246" spans="1:26" ht="12.75" customHeight="1" x14ac:dyDescent="0.2">
      <c r="A246" s="62"/>
      <c r="B246" s="63"/>
      <c r="C246" s="64"/>
      <c r="D246" s="62"/>
      <c r="E246" s="62"/>
      <c r="F246" s="62"/>
      <c r="G246" s="62"/>
      <c r="H246" s="62"/>
      <c r="I246" s="62"/>
      <c r="J246" s="65"/>
      <c r="K246" s="62"/>
      <c r="L246" s="62"/>
      <c r="M246" s="62"/>
      <c r="N246" s="62"/>
      <c r="O246" s="62"/>
      <c r="P246" s="62"/>
      <c r="Q246" s="62"/>
      <c r="R246" s="62"/>
      <c r="S246" s="62"/>
      <c r="T246" s="62"/>
      <c r="U246" s="62"/>
      <c r="V246" s="62"/>
      <c r="W246" s="62"/>
      <c r="X246" s="62"/>
      <c r="Y246" s="62"/>
      <c r="Z246" s="62"/>
    </row>
    <row r="247" spans="1:26" ht="12.75" customHeight="1" x14ac:dyDescent="0.2">
      <c r="A247" s="62"/>
      <c r="B247" s="63"/>
      <c r="C247" s="64"/>
      <c r="D247" s="62"/>
      <c r="E247" s="62"/>
      <c r="F247" s="62"/>
      <c r="G247" s="62"/>
      <c r="H247" s="62"/>
      <c r="I247" s="62"/>
      <c r="J247" s="65"/>
      <c r="K247" s="62"/>
      <c r="L247" s="62"/>
      <c r="M247" s="62"/>
      <c r="N247" s="62"/>
      <c r="O247" s="62"/>
      <c r="P247" s="62"/>
      <c r="Q247" s="62"/>
      <c r="R247" s="62"/>
      <c r="S247" s="62"/>
      <c r="T247" s="62"/>
      <c r="U247" s="62"/>
      <c r="V247" s="62"/>
      <c r="W247" s="62"/>
      <c r="X247" s="62"/>
      <c r="Y247" s="62"/>
      <c r="Z247" s="62"/>
    </row>
    <row r="248" spans="1:26" ht="12.75" customHeight="1" x14ac:dyDescent="0.2">
      <c r="A248" s="62"/>
      <c r="B248" s="63"/>
      <c r="C248" s="64"/>
      <c r="D248" s="62"/>
      <c r="E248" s="62"/>
      <c r="F248" s="62"/>
      <c r="G248" s="62"/>
      <c r="H248" s="62"/>
      <c r="I248" s="62"/>
      <c r="J248" s="65"/>
      <c r="K248" s="62"/>
      <c r="L248" s="62"/>
      <c r="M248" s="62"/>
      <c r="N248" s="62"/>
      <c r="O248" s="62"/>
      <c r="P248" s="62"/>
      <c r="Q248" s="62"/>
      <c r="R248" s="62"/>
      <c r="S248" s="62"/>
      <c r="T248" s="62"/>
      <c r="U248" s="62"/>
      <c r="V248" s="62"/>
      <c r="W248" s="62"/>
      <c r="X248" s="62"/>
      <c r="Y248" s="62"/>
      <c r="Z248" s="62"/>
    </row>
    <row r="249" spans="1:26" ht="12.75" customHeight="1" x14ac:dyDescent="0.2">
      <c r="A249" s="62"/>
      <c r="B249" s="63"/>
      <c r="C249" s="64"/>
      <c r="D249" s="62"/>
      <c r="E249" s="62"/>
      <c r="F249" s="62"/>
      <c r="G249" s="62"/>
      <c r="H249" s="62"/>
      <c r="I249" s="62"/>
      <c r="J249" s="65"/>
      <c r="K249" s="62"/>
      <c r="L249" s="62"/>
      <c r="M249" s="62"/>
      <c r="N249" s="62"/>
      <c r="O249" s="62"/>
      <c r="P249" s="62"/>
      <c r="Q249" s="62"/>
      <c r="R249" s="62"/>
      <c r="S249" s="62"/>
      <c r="T249" s="62"/>
      <c r="U249" s="62"/>
      <c r="V249" s="62"/>
      <c r="W249" s="62"/>
      <c r="X249" s="62"/>
      <c r="Y249" s="62"/>
      <c r="Z249" s="62"/>
    </row>
    <row r="250" spans="1:26" ht="12.75" customHeight="1" x14ac:dyDescent="0.2">
      <c r="A250" s="62"/>
      <c r="B250" s="63"/>
      <c r="C250" s="64"/>
      <c r="D250" s="62"/>
      <c r="E250" s="62"/>
      <c r="F250" s="62"/>
      <c r="G250" s="62"/>
      <c r="H250" s="62"/>
      <c r="I250" s="62"/>
      <c r="J250" s="65"/>
      <c r="K250" s="62"/>
      <c r="L250" s="62"/>
      <c r="M250" s="62"/>
      <c r="N250" s="62"/>
      <c r="O250" s="62"/>
      <c r="P250" s="62"/>
      <c r="Q250" s="62"/>
      <c r="R250" s="62"/>
      <c r="S250" s="62"/>
      <c r="T250" s="62"/>
      <c r="U250" s="62"/>
      <c r="V250" s="62"/>
      <c r="W250" s="62"/>
      <c r="X250" s="62"/>
      <c r="Y250" s="62"/>
      <c r="Z250" s="62"/>
    </row>
    <row r="251" spans="1:26" ht="12.75" customHeight="1" x14ac:dyDescent="0.2">
      <c r="A251" s="62"/>
      <c r="B251" s="63"/>
      <c r="C251" s="64"/>
      <c r="D251" s="62"/>
      <c r="E251" s="62"/>
      <c r="F251" s="62"/>
      <c r="G251" s="62"/>
      <c r="H251" s="62"/>
      <c r="I251" s="62"/>
      <c r="J251" s="65"/>
      <c r="K251" s="62"/>
      <c r="L251" s="62"/>
      <c r="M251" s="62"/>
      <c r="N251" s="62"/>
      <c r="O251" s="62"/>
      <c r="P251" s="62"/>
      <c r="Q251" s="62"/>
      <c r="R251" s="62"/>
      <c r="S251" s="62"/>
      <c r="T251" s="62"/>
      <c r="U251" s="62"/>
      <c r="V251" s="62"/>
      <c r="W251" s="62"/>
      <c r="X251" s="62"/>
      <c r="Y251" s="62"/>
      <c r="Z251" s="62"/>
    </row>
    <row r="252" spans="1:26" ht="12.75" customHeight="1" x14ac:dyDescent="0.2">
      <c r="A252" s="62"/>
      <c r="B252" s="63"/>
      <c r="C252" s="64"/>
      <c r="D252" s="62"/>
      <c r="E252" s="62"/>
      <c r="F252" s="62"/>
      <c r="G252" s="62"/>
      <c r="H252" s="62"/>
      <c r="I252" s="62"/>
      <c r="J252" s="65"/>
      <c r="K252" s="62"/>
      <c r="L252" s="62"/>
      <c r="M252" s="62"/>
      <c r="N252" s="62"/>
      <c r="O252" s="62"/>
      <c r="P252" s="62"/>
      <c r="Q252" s="62"/>
      <c r="R252" s="62"/>
      <c r="S252" s="62"/>
      <c r="T252" s="62"/>
      <c r="U252" s="62"/>
      <c r="V252" s="62"/>
      <c r="W252" s="62"/>
      <c r="X252" s="62"/>
      <c r="Y252" s="62"/>
      <c r="Z252" s="62"/>
    </row>
    <row r="253" spans="1:26" ht="12.75" customHeight="1" x14ac:dyDescent="0.2">
      <c r="A253" s="62"/>
      <c r="B253" s="63"/>
      <c r="C253" s="64"/>
      <c r="D253" s="62"/>
      <c r="E253" s="62"/>
      <c r="F253" s="62"/>
      <c r="G253" s="62"/>
      <c r="H253" s="62"/>
      <c r="I253" s="62"/>
      <c r="J253" s="65"/>
      <c r="K253" s="62"/>
      <c r="L253" s="62"/>
      <c r="M253" s="62"/>
      <c r="N253" s="62"/>
      <c r="O253" s="62"/>
      <c r="P253" s="62"/>
      <c r="Q253" s="62"/>
      <c r="R253" s="62"/>
      <c r="S253" s="62"/>
      <c r="T253" s="62"/>
      <c r="U253" s="62"/>
      <c r="V253" s="62"/>
      <c r="W253" s="62"/>
      <c r="X253" s="62"/>
      <c r="Y253" s="62"/>
      <c r="Z253" s="62"/>
    </row>
    <row r="254" spans="1:26" ht="12.75" customHeight="1" x14ac:dyDescent="0.2">
      <c r="A254" s="62"/>
      <c r="B254" s="63"/>
      <c r="C254" s="64"/>
      <c r="D254" s="62"/>
      <c r="E254" s="62"/>
      <c r="F254" s="62"/>
      <c r="G254" s="62"/>
      <c r="H254" s="62"/>
      <c r="I254" s="62"/>
      <c r="J254" s="65"/>
      <c r="K254" s="62"/>
      <c r="L254" s="62"/>
      <c r="M254" s="62"/>
      <c r="N254" s="62"/>
      <c r="O254" s="62"/>
      <c r="P254" s="62"/>
      <c r="Q254" s="62"/>
      <c r="R254" s="62"/>
      <c r="S254" s="62"/>
      <c r="T254" s="62"/>
      <c r="U254" s="62"/>
      <c r="V254" s="62"/>
      <c r="W254" s="62"/>
      <c r="X254" s="62"/>
      <c r="Y254" s="62"/>
      <c r="Z254" s="62"/>
    </row>
    <row r="255" spans="1:26" ht="12.75" customHeight="1" x14ac:dyDescent="0.2">
      <c r="A255" s="62"/>
      <c r="B255" s="63"/>
      <c r="C255" s="64"/>
      <c r="D255" s="62"/>
      <c r="E255" s="62"/>
      <c r="F255" s="62"/>
      <c r="G255" s="62"/>
      <c r="H255" s="62"/>
      <c r="I255" s="62"/>
      <c r="J255" s="65"/>
      <c r="K255" s="62"/>
      <c r="L255" s="62"/>
      <c r="M255" s="62"/>
      <c r="N255" s="62"/>
      <c r="O255" s="62"/>
      <c r="P255" s="62"/>
      <c r="Q255" s="62"/>
      <c r="R255" s="62"/>
      <c r="S255" s="62"/>
      <c r="T255" s="62"/>
      <c r="U255" s="62"/>
      <c r="V255" s="62"/>
      <c r="W255" s="62"/>
      <c r="X255" s="62"/>
      <c r="Y255" s="62"/>
      <c r="Z255" s="62"/>
    </row>
    <row r="256" spans="1:26" ht="12.75" customHeight="1" x14ac:dyDescent="0.2">
      <c r="A256" s="62"/>
      <c r="B256" s="63"/>
      <c r="C256" s="64"/>
      <c r="D256" s="62"/>
      <c r="E256" s="62"/>
      <c r="F256" s="62"/>
      <c r="G256" s="62"/>
      <c r="H256" s="62"/>
      <c r="I256" s="62"/>
      <c r="J256" s="65"/>
      <c r="K256" s="62"/>
      <c r="L256" s="62"/>
      <c r="M256" s="62"/>
      <c r="N256" s="62"/>
      <c r="O256" s="62"/>
      <c r="P256" s="62"/>
      <c r="Q256" s="62"/>
      <c r="R256" s="62"/>
      <c r="S256" s="62"/>
      <c r="T256" s="62"/>
      <c r="U256" s="62"/>
      <c r="V256" s="62"/>
      <c r="W256" s="62"/>
      <c r="X256" s="62"/>
      <c r="Y256" s="62"/>
      <c r="Z256" s="62"/>
    </row>
    <row r="257" spans="1:26" ht="12.75" customHeight="1" x14ac:dyDescent="0.2">
      <c r="A257" s="62"/>
      <c r="B257" s="63"/>
      <c r="C257" s="64"/>
      <c r="D257" s="62"/>
      <c r="E257" s="62"/>
      <c r="F257" s="62"/>
      <c r="G257" s="62"/>
      <c r="H257" s="62"/>
      <c r="I257" s="62"/>
      <c r="J257" s="65"/>
      <c r="K257" s="62"/>
      <c r="L257" s="62"/>
      <c r="M257" s="62"/>
      <c r="N257" s="62"/>
      <c r="O257" s="62"/>
      <c r="P257" s="62"/>
      <c r="Q257" s="62"/>
      <c r="R257" s="62"/>
      <c r="S257" s="62"/>
      <c r="T257" s="62"/>
      <c r="U257" s="62"/>
      <c r="V257" s="62"/>
      <c r="W257" s="62"/>
      <c r="X257" s="62"/>
      <c r="Y257" s="62"/>
      <c r="Z257" s="62"/>
    </row>
    <row r="258" spans="1:26" ht="12.75" customHeight="1" x14ac:dyDescent="0.2">
      <c r="A258" s="62"/>
      <c r="B258" s="63"/>
      <c r="C258" s="64"/>
      <c r="D258" s="62"/>
      <c r="E258" s="62"/>
      <c r="F258" s="62"/>
      <c r="G258" s="62"/>
      <c r="H258" s="62"/>
      <c r="I258" s="62"/>
      <c r="J258" s="65"/>
      <c r="K258" s="62"/>
      <c r="L258" s="62"/>
      <c r="M258" s="62"/>
      <c r="N258" s="62"/>
      <c r="O258" s="62"/>
      <c r="P258" s="62"/>
      <c r="Q258" s="62"/>
      <c r="R258" s="62"/>
      <c r="S258" s="62"/>
      <c r="T258" s="62"/>
      <c r="U258" s="62"/>
      <c r="V258" s="62"/>
      <c r="W258" s="62"/>
      <c r="X258" s="62"/>
      <c r="Y258" s="62"/>
      <c r="Z258" s="62"/>
    </row>
    <row r="259" spans="1:26" ht="12.75" customHeight="1" x14ac:dyDescent="0.2">
      <c r="A259" s="62"/>
      <c r="B259" s="63"/>
      <c r="C259" s="64"/>
      <c r="D259" s="62"/>
      <c r="E259" s="62"/>
      <c r="F259" s="62"/>
      <c r="G259" s="62"/>
      <c r="H259" s="62"/>
      <c r="I259" s="62"/>
      <c r="J259" s="65"/>
      <c r="K259" s="62"/>
      <c r="L259" s="62"/>
      <c r="M259" s="62"/>
      <c r="N259" s="62"/>
      <c r="O259" s="62"/>
      <c r="P259" s="62"/>
      <c r="Q259" s="62"/>
      <c r="R259" s="62"/>
      <c r="S259" s="62"/>
      <c r="T259" s="62"/>
      <c r="U259" s="62"/>
      <c r="V259" s="62"/>
      <c r="W259" s="62"/>
      <c r="X259" s="62"/>
      <c r="Y259" s="62"/>
      <c r="Z259" s="62"/>
    </row>
    <row r="260" spans="1:26" ht="12.75" customHeight="1" x14ac:dyDescent="0.2">
      <c r="A260" s="62"/>
      <c r="B260" s="63"/>
      <c r="C260" s="64"/>
      <c r="D260" s="62"/>
      <c r="E260" s="62"/>
      <c r="F260" s="62"/>
      <c r="G260" s="62"/>
      <c r="H260" s="62"/>
      <c r="I260" s="62"/>
      <c r="J260" s="65"/>
      <c r="K260" s="62"/>
      <c r="L260" s="62"/>
      <c r="M260" s="62"/>
      <c r="N260" s="62"/>
      <c r="O260" s="62"/>
      <c r="P260" s="62"/>
      <c r="Q260" s="62"/>
      <c r="R260" s="62"/>
      <c r="S260" s="62"/>
      <c r="T260" s="62"/>
      <c r="U260" s="62"/>
      <c r="V260" s="62"/>
      <c r="W260" s="62"/>
      <c r="X260" s="62"/>
      <c r="Y260" s="62"/>
      <c r="Z260" s="62"/>
    </row>
    <row r="261" spans="1:26" ht="12.75" customHeight="1" x14ac:dyDescent="0.2">
      <c r="A261" s="62"/>
      <c r="B261" s="63"/>
      <c r="C261" s="64"/>
      <c r="D261" s="62"/>
      <c r="E261" s="62"/>
      <c r="F261" s="62"/>
      <c r="G261" s="62"/>
      <c r="H261" s="62"/>
      <c r="I261" s="62"/>
      <c r="J261" s="65"/>
      <c r="K261" s="62"/>
      <c r="L261" s="62"/>
      <c r="M261" s="62"/>
      <c r="N261" s="62"/>
      <c r="O261" s="62"/>
      <c r="P261" s="62"/>
      <c r="Q261" s="62"/>
      <c r="R261" s="62"/>
      <c r="S261" s="62"/>
      <c r="T261" s="62"/>
      <c r="U261" s="62"/>
      <c r="V261" s="62"/>
      <c r="W261" s="62"/>
      <c r="X261" s="62"/>
      <c r="Y261" s="62"/>
      <c r="Z261" s="62"/>
    </row>
    <row r="262" spans="1:26" ht="12.75" customHeight="1" x14ac:dyDescent="0.2">
      <c r="A262" s="62"/>
      <c r="B262" s="63"/>
      <c r="C262" s="64"/>
      <c r="D262" s="62"/>
      <c r="E262" s="62"/>
      <c r="F262" s="62"/>
      <c r="G262" s="62"/>
      <c r="H262" s="62"/>
      <c r="I262" s="62"/>
      <c r="J262" s="65"/>
      <c r="K262" s="62"/>
      <c r="L262" s="62"/>
      <c r="M262" s="62"/>
      <c r="N262" s="62"/>
      <c r="O262" s="62"/>
      <c r="P262" s="62"/>
      <c r="Q262" s="62"/>
      <c r="R262" s="62"/>
      <c r="S262" s="62"/>
      <c r="T262" s="62"/>
      <c r="U262" s="62"/>
      <c r="V262" s="62"/>
      <c r="W262" s="62"/>
      <c r="X262" s="62"/>
      <c r="Y262" s="62"/>
      <c r="Z262" s="62"/>
    </row>
    <row r="263" spans="1:26" ht="12.75" customHeight="1" x14ac:dyDescent="0.2">
      <c r="A263" s="62"/>
      <c r="B263" s="63"/>
      <c r="C263" s="64"/>
      <c r="D263" s="62"/>
      <c r="E263" s="62"/>
      <c r="F263" s="62"/>
      <c r="G263" s="62"/>
      <c r="H263" s="62"/>
      <c r="I263" s="62"/>
      <c r="J263" s="65"/>
      <c r="K263" s="62"/>
      <c r="L263" s="62"/>
      <c r="M263" s="62"/>
      <c r="N263" s="62"/>
      <c r="O263" s="62"/>
      <c r="P263" s="62"/>
      <c r="Q263" s="62"/>
      <c r="R263" s="62"/>
      <c r="S263" s="62"/>
      <c r="T263" s="62"/>
      <c r="U263" s="62"/>
      <c r="V263" s="62"/>
      <c r="W263" s="62"/>
      <c r="X263" s="62"/>
      <c r="Y263" s="62"/>
      <c r="Z263" s="62"/>
    </row>
    <row r="264" spans="1:26" ht="12.75" customHeight="1" x14ac:dyDescent="0.2">
      <c r="A264" s="62"/>
      <c r="B264" s="63"/>
      <c r="C264" s="64"/>
      <c r="D264" s="62"/>
      <c r="E264" s="62"/>
      <c r="F264" s="62"/>
      <c r="G264" s="62"/>
      <c r="H264" s="62"/>
      <c r="I264" s="62"/>
      <c r="J264" s="65"/>
      <c r="K264" s="62"/>
      <c r="L264" s="62"/>
      <c r="M264" s="62"/>
      <c r="N264" s="62"/>
      <c r="O264" s="62"/>
      <c r="P264" s="62"/>
      <c r="Q264" s="62"/>
      <c r="R264" s="62"/>
      <c r="S264" s="62"/>
      <c r="T264" s="62"/>
      <c r="U264" s="62"/>
      <c r="V264" s="62"/>
      <c r="W264" s="62"/>
      <c r="X264" s="62"/>
      <c r="Y264" s="62"/>
      <c r="Z264" s="62"/>
    </row>
    <row r="265" spans="1:26" ht="12.75" customHeight="1" x14ac:dyDescent="0.2">
      <c r="A265" s="62"/>
      <c r="B265" s="63"/>
      <c r="C265" s="64"/>
      <c r="D265" s="62"/>
      <c r="E265" s="62"/>
      <c r="F265" s="62"/>
      <c r="G265" s="62"/>
      <c r="H265" s="62"/>
      <c r="I265" s="62"/>
      <c r="J265" s="65"/>
      <c r="K265" s="62"/>
      <c r="L265" s="62"/>
      <c r="M265" s="62"/>
      <c r="N265" s="62"/>
      <c r="O265" s="62"/>
      <c r="P265" s="62"/>
      <c r="Q265" s="62"/>
      <c r="R265" s="62"/>
      <c r="S265" s="62"/>
      <c r="T265" s="62"/>
      <c r="U265" s="62"/>
      <c r="V265" s="62"/>
      <c r="W265" s="62"/>
      <c r="X265" s="62"/>
      <c r="Y265" s="62"/>
      <c r="Z265" s="62"/>
    </row>
    <row r="266" spans="1:26" ht="12.75" customHeight="1" x14ac:dyDescent="0.2">
      <c r="A266" s="62"/>
      <c r="B266" s="63"/>
      <c r="C266" s="64"/>
      <c r="D266" s="62"/>
      <c r="E266" s="62"/>
      <c r="F266" s="62"/>
      <c r="G266" s="62"/>
      <c r="H266" s="62"/>
      <c r="I266" s="62"/>
      <c r="J266" s="65"/>
      <c r="K266" s="62"/>
      <c r="L266" s="62"/>
      <c r="M266" s="62"/>
      <c r="N266" s="62"/>
      <c r="O266" s="62"/>
      <c r="P266" s="62"/>
      <c r="Q266" s="62"/>
      <c r="R266" s="62"/>
      <c r="S266" s="62"/>
      <c r="T266" s="62"/>
      <c r="U266" s="62"/>
      <c r="V266" s="62"/>
      <c r="W266" s="62"/>
      <c r="X266" s="62"/>
      <c r="Y266" s="62"/>
      <c r="Z266" s="62"/>
    </row>
    <row r="267" spans="1:26" ht="12.75" customHeight="1" x14ac:dyDescent="0.2">
      <c r="A267" s="62"/>
      <c r="B267" s="63"/>
      <c r="C267" s="64"/>
      <c r="D267" s="62"/>
      <c r="E267" s="62"/>
      <c r="F267" s="62"/>
      <c r="G267" s="62"/>
      <c r="H267" s="62"/>
      <c r="I267" s="62"/>
      <c r="J267" s="65"/>
      <c r="K267" s="62"/>
      <c r="L267" s="62"/>
      <c r="M267" s="62"/>
      <c r="N267" s="62"/>
      <c r="O267" s="62"/>
      <c r="P267" s="62"/>
      <c r="Q267" s="62"/>
      <c r="R267" s="62"/>
      <c r="S267" s="62"/>
      <c r="T267" s="62"/>
      <c r="U267" s="62"/>
      <c r="V267" s="62"/>
      <c r="W267" s="62"/>
      <c r="X267" s="62"/>
      <c r="Y267" s="62"/>
      <c r="Z267" s="62"/>
    </row>
    <row r="268" spans="1:26" ht="12.75" customHeight="1" x14ac:dyDescent="0.2">
      <c r="A268" s="62"/>
      <c r="B268" s="63"/>
      <c r="C268" s="64"/>
      <c r="D268" s="62"/>
      <c r="E268" s="62"/>
      <c r="F268" s="62"/>
      <c r="G268" s="62"/>
      <c r="H268" s="62"/>
      <c r="I268" s="62"/>
      <c r="J268" s="65"/>
      <c r="K268" s="62"/>
      <c r="L268" s="62"/>
      <c r="M268" s="62"/>
      <c r="N268" s="62"/>
      <c r="O268" s="62"/>
      <c r="P268" s="62"/>
      <c r="Q268" s="62"/>
      <c r="R268" s="62"/>
      <c r="S268" s="62"/>
      <c r="T268" s="62"/>
      <c r="U268" s="62"/>
      <c r="V268" s="62"/>
      <c r="W268" s="62"/>
      <c r="X268" s="62"/>
      <c r="Y268" s="62"/>
      <c r="Z268" s="62"/>
    </row>
    <row r="269" spans="1:26" ht="12.75" customHeight="1" x14ac:dyDescent="0.2">
      <c r="A269" s="62"/>
      <c r="B269" s="63"/>
      <c r="C269" s="64"/>
      <c r="D269" s="62"/>
      <c r="E269" s="62"/>
      <c r="F269" s="62"/>
      <c r="G269" s="62"/>
      <c r="H269" s="62"/>
      <c r="I269" s="62"/>
      <c r="J269" s="65"/>
      <c r="K269" s="62"/>
      <c r="L269" s="62"/>
      <c r="M269" s="62"/>
      <c r="N269" s="62"/>
      <c r="O269" s="62"/>
      <c r="P269" s="62"/>
      <c r="Q269" s="62"/>
      <c r="R269" s="62"/>
      <c r="S269" s="62"/>
      <c r="T269" s="62"/>
      <c r="U269" s="62"/>
      <c r="V269" s="62"/>
      <c r="W269" s="62"/>
      <c r="X269" s="62"/>
      <c r="Y269" s="62"/>
      <c r="Z269" s="62"/>
    </row>
    <row r="270" spans="1:26" ht="12.75" customHeight="1" x14ac:dyDescent="0.2">
      <c r="A270" s="62"/>
      <c r="B270" s="63"/>
      <c r="C270" s="64"/>
      <c r="D270" s="62"/>
      <c r="E270" s="62"/>
      <c r="F270" s="62"/>
      <c r="G270" s="62"/>
      <c r="H270" s="62"/>
      <c r="I270" s="62"/>
      <c r="J270" s="65"/>
      <c r="K270" s="62"/>
      <c r="L270" s="62"/>
      <c r="M270" s="62"/>
      <c r="N270" s="62"/>
      <c r="O270" s="62"/>
      <c r="P270" s="62"/>
      <c r="Q270" s="62"/>
      <c r="R270" s="62"/>
      <c r="S270" s="62"/>
      <c r="T270" s="62"/>
      <c r="U270" s="62"/>
      <c r="V270" s="62"/>
      <c r="W270" s="62"/>
      <c r="X270" s="62"/>
      <c r="Y270" s="62"/>
      <c r="Z270" s="62"/>
    </row>
    <row r="271" spans="1:26" ht="12.75" customHeight="1" x14ac:dyDescent="0.2">
      <c r="A271" s="62"/>
      <c r="B271" s="63"/>
      <c r="C271" s="64"/>
      <c r="D271" s="62"/>
      <c r="E271" s="62"/>
      <c r="F271" s="62"/>
      <c r="G271" s="62"/>
      <c r="H271" s="62"/>
      <c r="I271" s="62"/>
      <c r="J271" s="65"/>
      <c r="K271" s="62"/>
      <c r="L271" s="62"/>
      <c r="M271" s="62"/>
      <c r="N271" s="62"/>
      <c r="O271" s="62"/>
      <c r="P271" s="62"/>
      <c r="Q271" s="62"/>
      <c r="R271" s="62"/>
      <c r="S271" s="62"/>
      <c r="T271" s="62"/>
      <c r="U271" s="62"/>
      <c r="V271" s="62"/>
      <c r="W271" s="62"/>
      <c r="X271" s="62"/>
      <c r="Y271" s="62"/>
      <c r="Z271" s="62"/>
    </row>
    <row r="272" spans="1:26" ht="12.75" customHeight="1" x14ac:dyDescent="0.2">
      <c r="A272" s="62"/>
      <c r="B272" s="63"/>
      <c r="C272" s="64"/>
      <c r="D272" s="62"/>
      <c r="E272" s="62"/>
      <c r="F272" s="62"/>
      <c r="G272" s="62"/>
      <c r="H272" s="62"/>
      <c r="I272" s="62"/>
      <c r="J272" s="65"/>
      <c r="K272" s="62"/>
      <c r="L272" s="62"/>
      <c r="M272" s="62"/>
      <c r="N272" s="62"/>
      <c r="O272" s="62"/>
      <c r="P272" s="62"/>
      <c r="Q272" s="62"/>
      <c r="R272" s="62"/>
      <c r="S272" s="62"/>
      <c r="T272" s="62"/>
      <c r="U272" s="62"/>
      <c r="V272" s="62"/>
      <c r="W272" s="62"/>
      <c r="X272" s="62"/>
      <c r="Y272" s="62"/>
      <c r="Z272" s="62"/>
    </row>
    <row r="273" spans="1:26" ht="12.75" customHeight="1" x14ac:dyDescent="0.2">
      <c r="A273" s="62"/>
      <c r="B273" s="63"/>
      <c r="C273" s="64"/>
      <c r="D273" s="62"/>
      <c r="E273" s="62"/>
      <c r="F273" s="62"/>
      <c r="G273" s="62"/>
      <c r="H273" s="62"/>
      <c r="I273" s="62"/>
      <c r="J273" s="65"/>
      <c r="K273" s="62"/>
      <c r="L273" s="62"/>
      <c r="M273" s="62"/>
      <c r="N273" s="62"/>
      <c r="O273" s="62"/>
      <c r="P273" s="62"/>
      <c r="Q273" s="62"/>
      <c r="R273" s="62"/>
      <c r="S273" s="62"/>
      <c r="T273" s="62"/>
      <c r="U273" s="62"/>
      <c r="V273" s="62"/>
      <c r="W273" s="62"/>
      <c r="X273" s="62"/>
      <c r="Y273" s="62"/>
      <c r="Z273" s="62"/>
    </row>
    <row r="274" spans="1:26" ht="12.75" customHeight="1" x14ac:dyDescent="0.2">
      <c r="A274" s="62"/>
      <c r="B274" s="63"/>
      <c r="C274" s="64"/>
      <c r="D274" s="62"/>
      <c r="E274" s="62"/>
      <c r="F274" s="62"/>
      <c r="G274" s="62"/>
      <c r="H274" s="62"/>
      <c r="I274" s="62"/>
      <c r="J274" s="65"/>
      <c r="K274" s="62"/>
      <c r="L274" s="62"/>
      <c r="M274" s="62"/>
      <c r="N274" s="62"/>
      <c r="O274" s="62"/>
      <c r="P274" s="62"/>
      <c r="Q274" s="62"/>
      <c r="R274" s="62"/>
      <c r="S274" s="62"/>
      <c r="T274" s="62"/>
      <c r="U274" s="62"/>
      <c r="V274" s="62"/>
      <c r="W274" s="62"/>
      <c r="X274" s="62"/>
      <c r="Y274" s="62"/>
      <c r="Z274" s="62"/>
    </row>
    <row r="275" spans="1:26" ht="12.75" customHeight="1" x14ac:dyDescent="0.2">
      <c r="A275" s="62"/>
      <c r="B275" s="63"/>
      <c r="C275" s="64"/>
      <c r="D275" s="62"/>
      <c r="E275" s="62"/>
      <c r="F275" s="62"/>
      <c r="G275" s="62"/>
      <c r="H275" s="62"/>
      <c r="I275" s="62"/>
      <c r="J275" s="65"/>
      <c r="K275" s="62"/>
      <c r="L275" s="62"/>
      <c r="M275" s="62"/>
      <c r="N275" s="62"/>
      <c r="O275" s="62"/>
      <c r="P275" s="62"/>
      <c r="Q275" s="62"/>
      <c r="R275" s="62"/>
      <c r="S275" s="62"/>
      <c r="T275" s="62"/>
      <c r="U275" s="62"/>
      <c r="V275" s="62"/>
      <c r="W275" s="62"/>
      <c r="X275" s="62"/>
      <c r="Y275" s="62"/>
      <c r="Z275" s="62"/>
    </row>
    <row r="276" spans="1:26" ht="12.75" customHeight="1" x14ac:dyDescent="0.2">
      <c r="A276" s="62"/>
      <c r="B276" s="63"/>
      <c r="C276" s="64"/>
      <c r="D276" s="62"/>
      <c r="E276" s="62"/>
      <c r="F276" s="62"/>
      <c r="G276" s="62"/>
      <c r="H276" s="62"/>
      <c r="I276" s="62"/>
      <c r="J276" s="65"/>
      <c r="K276" s="62"/>
      <c r="L276" s="62"/>
      <c r="M276" s="62"/>
      <c r="N276" s="62"/>
      <c r="O276" s="62"/>
      <c r="P276" s="62"/>
      <c r="Q276" s="62"/>
      <c r="R276" s="62"/>
      <c r="S276" s="62"/>
      <c r="T276" s="62"/>
      <c r="U276" s="62"/>
      <c r="V276" s="62"/>
      <c r="W276" s="62"/>
      <c r="X276" s="62"/>
      <c r="Y276" s="62"/>
      <c r="Z276" s="62"/>
    </row>
    <row r="277" spans="1:26" ht="12.75" customHeight="1" x14ac:dyDescent="0.2">
      <c r="A277" s="62"/>
      <c r="B277" s="63"/>
      <c r="C277" s="64"/>
      <c r="D277" s="62"/>
      <c r="E277" s="62"/>
      <c r="F277" s="62"/>
      <c r="G277" s="62"/>
      <c r="H277" s="62"/>
      <c r="I277" s="62"/>
      <c r="J277" s="65"/>
      <c r="K277" s="62"/>
      <c r="L277" s="62"/>
      <c r="M277" s="62"/>
      <c r="N277" s="62"/>
      <c r="O277" s="62"/>
      <c r="P277" s="62"/>
      <c r="Q277" s="62"/>
      <c r="R277" s="62"/>
      <c r="S277" s="62"/>
      <c r="T277" s="62"/>
      <c r="U277" s="62"/>
      <c r="V277" s="62"/>
      <c r="W277" s="62"/>
      <c r="X277" s="62"/>
      <c r="Y277" s="62"/>
      <c r="Z277" s="62"/>
    </row>
    <row r="278" spans="1:26" ht="12.75" customHeight="1" x14ac:dyDescent="0.2">
      <c r="A278" s="62"/>
      <c r="B278" s="63"/>
      <c r="C278" s="64"/>
      <c r="D278" s="62"/>
      <c r="E278" s="62"/>
      <c r="F278" s="62"/>
      <c r="G278" s="62"/>
      <c r="H278" s="62"/>
      <c r="I278" s="62"/>
      <c r="J278" s="65"/>
      <c r="K278" s="62"/>
      <c r="L278" s="62"/>
      <c r="M278" s="62"/>
      <c r="N278" s="62"/>
      <c r="O278" s="62"/>
      <c r="P278" s="62"/>
      <c r="Q278" s="62"/>
      <c r="R278" s="62"/>
      <c r="S278" s="62"/>
      <c r="T278" s="62"/>
      <c r="U278" s="62"/>
      <c r="V278" s="62"/>
      <c r="W278" s="62"/>
      <c r="X278" s="62"/>
      <c r="Y278" s="62"/>
      <c r="Z278" s="62"/>
    </row>
    <row r="279" spans="1:26" ht="12.75" customHeight="1" x14ac:dyDescent="0.2">
      <c r="A279" s="62"/>
      <c r="B279" s="63"/>
      <c r="C279" s="64"/>
      <c r="D279" s="62"/>
      <c r="E279" s="62"/>
      <c r="F279" s="62"/>
      <c r="G279" s="62"/>
      <c r="H279" s="62"/>
      <c r="I279" s="62"/>
      <c r="J279" s="65"/>
      <c r="K279" s="62"/>
      <c r="L279" s="62"/>
      <c r="M279" s="62"/>
      <c r="N279" s="62"/>
      <c r="O279" s="62"/>
      <c r="P279" s="62"/>
      <c r="Q279" s="62"/>
      <c r="R279" s="62"/>
      <c r="S279" s="62"/>
      <c r="T279" s="62"/>
      <c r="U279" s="62"/>
      <c r="V279" s="62"/>
      <c r="W279" s="62"/>
      <c r="X279" s="62"/>
      <c r="Y279" s="62"/>
      <c r="Z279" s="62"/>
    </row>
    <row r="280" spans="1:26" ht="12.75" customHeight="1" x14ac:dyDescent="0.2">
      <c r="A280" s="62"/>
      <c r="B280" s="63"/>
      <c r="C280" s="64"/>
      <c r="D280" s="62"/>
      <c r="E280" s="62"/>
      <c r="F280" s="62"/>
      <c r="G280" s="62"/>
      <c r="H280" s="62"/>
      <c r="I280" s="62"/>
      <c r="J280" s="65"/>
      <c r="K280" s="62"/>
      <c r="L280" s="62"/>
      <c r="M280" s="62"/>
      <c r="N280" s="62"/>
      <c r="O280" s="62"/>
      <c r="P280" s="62"/>
      <c r="Q280" s="62"/>
      <c r="R280" s="62"/>
      <c r="S280" s="62"/>
      <c r="T280" s="62"/>
      <c r="U280" s="62"/>
      <c r="V280" s="62"/>
      <c r="W280" s="62"/>
      <c r="X280" s="62"/>
      <c r="Y280" s="62"/>
      <c r="Z280" s="62"/>
    </row>
    <row r="281" spans="1:26" ht="12.75" customHeight="1" x14ac:dyDescent="0.2">
      <c r="A281" s="62"/>
      <c r="B281" s="63"/>
      <c r="C281" s="64"/>
      <c r="D281" s="62"/>
      <c r="E281" s="62"/>
      <c r="F281" s="62"/>
      <c r="G281" s="62"/>
      <c r="H281" s="62"/>
      <c r="I281" s="62"/>
      <c r="J281" s="65"/>
      <c r="K281" s="62"/>
      <c r="L281" s="62"/>
      <c r="M281" s="62"/>
      <c r="N281" s="62"/>
      <c r="O281" s="62"/>
      <c r="P281" s="62"/>
      <c r="Q281" s="62"/>
      <c r="R281" s="62"/>
      <c r="S281" s="62"/>
      <c r="T281" s="62"/>
      <c r="U281" s="62"/>
      <c r="V281" s="62"/>
      <c r="W281" s="62"/>
      <c r="X281" s="62"/>
      <c r="Y281" s="62"/>
      <c r="Z281" s="62"/>
    </row>
    <row r="282" spans="1:26" ht="12.75" customHeight="1" x14ac:dyDescent="0.2">
      <c r="A282" s="62"/>
      <c r="B282" s="63"/>
      <c r="C282" s="64"/>
      <c r="D282" s="62"/>
      <c r="E282" s="62"/>
      <c r="F282" s="62"/>
      <c r="G282" s="62"/>
      <c r="H282" s="62"/>
      <c r="I282" s="62"/>
      <c r="J282" s="65"/>
      <c r="K282" s="62"/>
      <c r="L282" s="62"/>
      <c r="M282" s="62"/>
      <c r="N282" s="62"/>
      <c r="O282" s="62"/>
      <c r="P282" s="62"/>
      <c r="Q282" s="62"/>
      <c r="R282" s="62"/>
      <c r="S282" s="62"/>
      <c r="T282" s="62"/>
      <c r="U282" s="62"/>
      <c r="V282" s="62"/>
      <c r="W282" s="62"/>
      <c r="X282" s="62"/>
      <c r="Y282" s="62"/>
      <c r="Z282" s="62"/>
    </row>
    <row r="283" spans="1:26" ht="12.75" customHeight="1" x14ac:dyDescent="0.2">
      <c r="A283" s="62"/>
      <c r="B283" s="63"/>
      <c r="C283" s="64"/>
      <c r="D283" s="62"/>
      <c r="E283" s="62"/>
      <c r="F283" s="62"/>
      <c r="G283" s="62"/>
      <c r="H283" s="62"/>
      <c r="I283" s="62"/>
      <c r="J283" s="65"/>
      <c r="K283" s="62"/>
      <c r="L283" s="62"/>
      <c r="M283" s="62"/>
      <c r="N283" s="62"/>
      <c r="O283" s="62"/>
      <c r="P283" s="62"/>
      <c r="Q283" s="62"/>
      <c r="R283" s="62"/>
      <c r="S283" s="62"/>
      <c r="T283" s="62"/>
      <c r="U283" s="62"/>
      <c r="V283" s="62"/>
      <c r="W283" s="62"/>
      <c r="X283" s="62"/>
      <c r="Y283" s="62"/>
      <c r="Z283" s="62"/>
    </row>
    <row r="284" spans="1:26" ht="12.75" customHeight="1" x14ac:dyDescent="0.2">
      <c r="A284" s="62"/>
      <c r="B284" s="63"/>
      <c r="C284" s="64"/>
      <c r="D284" s="62"/>
      <c r="E284" s="62"/>
      <c r="F284" s="62"/>
      <c r="G284" s="62"/>
      <c r="H284" s="62"/>
      <c r="I284" s="62"/>
      <c r="J284" s="65"/>
      <c r="K284" s="62"/>
      <c r="L284" s="62"/>
      <c r="M284" s="62"/>
      <c r="N284" s="62"/>
      <c r="O284" s="62"/>
      <c r="P284" s="62"/>
      <c r="Q284" s="62"/>
      <c r="R284" s="62"/>
      <c r="S284" s="62"/>
      <c r="T284" s="62"/>
      <c r="U284" s="62"/>
      <c r="V284" s="62"/>
      <c r="W284" s="62"/>
      <c r="X284" s="62"/>
      <c r="Y284" s="62"/>
      <c r="Z284" s="62"/>
    </row>
    <row r="285" spans="1:26" ht="12.75" customHeight="1" x14ac:dyDescent="0.2">
      <c r="A285" s="62"/>
      <c r="B285" s="63"/>
      <c r="C285" s="64"/>
      <c r="D285" s="62"/>
      <c r="E285" s="62"/>
      <c r="F285" s="62"/>
      <c r="G285" s="62"/>
      <c r="H285" s="62"/>
      <c r="I285" s="62"/>
      <c r="J285" s="65"/>
      <c r="K285" s="62"/>
      <c r="L285" s="62"/>
      <c r="M285" s="62"/>
      <c r="N285" s="62"/>
      <c r="O285" s="62"/>
      <c r="P285" s="62"/>
      <c r="Q285" s="62"/>
      <c r="R285" s="62"/>
      <c r="S285" s="62"/>
      <c r="T285" s="62"/>
      <c r="U285" s="62"/>
      <c r="V285" s="62"/>
      <c r="W285" s="62"/>
      <c r="X285" s="62"/>
      <c r="Y285" s="62"/>
      <c r="Z285" s="62"/>
    </row>
    <row r="286" spans="1:26" ht="12.75" customHeight="1" x14ac:dyDescent="0.2">
      <c r="A286" s="62"/>
      <c r="B286" s="63"/>
      <c r="C286" s="64"/>
      <c r="D286" s="62"/>
      <c r="E286" s="62"/>
      <c r="F286" s="62"/>
      <c r="G286" s="62"/>
      <c r="H286" s="62"/>
      <c r="I286" s="62"/>
      <c r="J286" s="65"/>
      <c r="K286" s="62"/>
      <c r="L286" s="62"/>
      <c r="M286" s="62"/>
      <c r="N286" s="62"/>
      <c r="O286" s="62"/>
      <c r="P286" s="62"/>
      <c r="Q286" s="62"/>
      <c r="R286" s="62"/>
      <c r="S286" s="62"/>
      <c r="T286" s="62"/>
      <c r="U286" s="62"/>
      <c r="V286" s="62"/>
      <c r="W286" s="62"/>
      <c r="X286" s="62"/>
      <c r="Y286" s="62"/>
      <c r="Z286" s="62"/>
    </row>
    <row r="287" spans="1:26" ht="12.75" customHeight="1" x14ac:dyDescent="0.2">
      <c r="A287" s="62"/>
      <c r="B287" s="63"/>
      <c r="C287" s="64"/>
      <c r="D287" s="62"/>
      <c r="E287" s="62"/>
      <c r="F287" s="62"/>
      <c r="G287" s="62"/>
      <c r="H287" s="62"/>
      <c r="I287" s="62"/>
      <c r="J287" s="65"/>
      <c r="K287" s="62"/>
      <c r="L287" s="62"/>
      <c r="M287" s="62"/>
      <c r="N287" s="62"/>
      <c r="O287" s="62"/>
      <c r="P287" s="62"/>
      <c r="Q287" s="62"/>
      <c r="R287" s="62"/>
      <c r="S287" s="62"/>
      <c r="T287" s="62"/>
      <c r="U287" s="62"/>
      <c r="V287" s="62"/>
      <c r="W287" s="62"/>
      <c r="X287" s="62"/>
      <c r="Y287" s="62"/>
      <c r="Z287" s="62"/>
    </row>
    <row r="288" spans="1:26" ht="12.75" customHeight="1" x14ac:dyDescent="0.2">
      <c r="A288" s="62"/>
      <c r="B288" s="63"/>
      <c r="C288" s="64"/>
      <c r="D288" s="62"/>
      <c r="E288" s="62"/>
      <c r="F288" s="62"/>
      <c r="G288" s="62"/>
      <c r="H288" s="62"/>
      <c r="I288" s="62"/>
      <c r="J288" s="65"/>
      <c r="K288" s="62"/>
      <c r="L288" s="62"/>
      <c r="M288" s="62"/>
      <c r="N288" s="62"/>
      <c r="O288" s="62"/>
      <c r="P288" s="62"/>
      <c r="Q288" s="62"/>
      <c r="R288" s="62"/>
      <c r="S288" s="62"/>
      <c r="T288" s="62"/>
      <c r="U288" s="62"/>
      <c r="V288" s="62"/>
      <c r="W288" s="62"/>
      <c r="X288" s="62"/>
      <c r="Y288" s="62"/>
      <c r="Z288" s="62"/>
    </row>
    <row r="289" spans="1:26" ht="12.75" customHeight="1" x14ac:dyDescent="0.2">
      <c r="A289" s="62"/>
      <c r="B289" s="63"/>
      <c r="C289" s="64"/>
      <c r="D289" s="62"/>
      <c r="E289" s="62"/>
      <c r="F289" s="62"/>
      <c r="G289" s="62"/>
      <c r="H289" s="62"/>
      <c r="I289" s="62"/>
      <c r="J289" s="65"/>
      <c r="K289" s="62"/>
      <c r="L289" s="62"/>
      <c r="M289" s="62"/>
      <c r="N289" s="62"/>
      <c r="O289" s="62"/>
      <c r="P289" s="62"/>
      <c r="Q289" s="62"/>
      <c r="R289" s="62"/>
      <c r="S289" s="62"/>
      <c r="T289" s="62"/>
      <c r="U289" s="62"/>
      <c r="V289" s="62"/>
      <c r="W289" s="62"/>
      <c r="X289" s="62"/>
      <c r="Y289" s="62"/>
      <c r="Z289" s="62"/>
    </row>
    <row r="290" spans="1:26" ht="12.75" customHeight="1" x14ac:dyDescent="0.2">
      <c r="A290" s="62"/>
      <c r="B290" s="63"/>
      <c r="C290" s="64"/>
      <c r="D290" s="62"/>
      <c r="E290" s="62"/>
      <c r="F290" s="62"/>
      <c r="G290" s="62"/>
      <c r="H290" s="62"/>
      <c r="I290" s="62"/>
      <c r="J290" s="65"/>
      <c r="K290" s="62"/>
      <c r="L290" s="62"/>
      <c r="M290" s="62"/>
      <c r="N290" s="62"/>
      <c r="O290" s="62"/>
      <c r="P290" s="62"/>
      <c r="Q290" s="62"/>
      <c r="R290" s="62"/>
      <c r="S290" s="62"/>
      <c r="T290" s="62"/>
      <c r="U290" s="62"/>
      <c r="V290" s="62"/>
      <c r="W290" s="62"/>
      <c r="X290" s="62"/>
      <c r="Y290" s="62"/>
      <c r="Z290" s="62"/>
    </row>
    <row r="291" spans="1:26" ht="12.75" customHeight="1" x14ac:dyDescent="0.2">
      <c r="A291" s="62"/>
      <c r="B291" s="63"/>
      <c r="C291" s="64"/>
      <c r="D291" s="62"/>
      <c r="E291" s="62"/>
      <c r="F291" s="62"/>
      <c r="G291" s="62"/>
      <c r="H291" s="62"/>
      <c r="I291" s="62"/>
      <c r="J291" s="65"/>
      <c r="K291" s="62"/>
      <c r="L291" s="62"/>
      <c r="M291" s="62"/>
      <c r="N291" s="62"/>
      <c r="O291" s="62"/>
      <c r="P291" s="62"/>
      <c r="Q291" s="62"/>
      <c r="R291" s="62"/>
      <c r="S291" s="62"/>
      <c r="T291" s="62"/>
      <c r="U291" s="62"/>
      <c r="V291" s="62"/>
      <c r="W291" s="62"/>
      <c r="X291" s="62"/>
      <c r="Y291" s="62"/>
      <c r="Z291" s="62"/>
    </row>
    <row r="292" spans="1:26" ht="12.75" customHeight="1" x14ac:dyDescent="0.2">
      <c r="A292" s="62"/>
      <c r="B292" s="63"/>
      <c r="C292" s="64"/>
      <c r="D292" s="62"/>
      <c r="E292" s="62"/>
      <c r="F292" s="62"/>
      <c r="G292" s="62"/>
      <c r="H292" s="62"/>
      <c r="I292" s="62"/>
      <c r="J292" s="65"/>
      <c r="K292" s="62"/>
      <c r="L292" s="62"/>
      <c r="M292" s="62"/>
      <c r="N292" s="62"/>
      <c r="O292" s="62"/>
      <c r="P292" s="62"/>
      <c r="Q292" s="62"/>
      <c r="R292" s="62"/>
      <c r="S292" s="62"/>
      <c r="T292" s="62"/>
      <c r="U292" s="62"/>
      <c r="V292" s="62"/>
      <c r="W292" s="62"/>
      <c r="X292" s="62"/>
      <c r="Y292" s="62"/>
      <c r="Z292" s="62"/>
    </row>
    <row r="293" spans="1:26" ht="12.75" customHeight="1" x14ac:dyDescent="0.2">
      <c r="A293" s="62"/>
      <c r="B293" s="63"/>
      <c r="C293" s="64"/>
      <c r="D293" s="62"/>
      <c r="E293" s="62"/>
      <c r="F293" s="62"/>
      <c r="G293" s="62"/>
      <c r="H293" s="62"/>
      <c r="I293" s="62"/>
      <c r="J293" s="65"/>
      <c r="K293" s="62"/>
      <c r="L293" s="62"/>
      <c r="M293" s="62"/>
      <c r="N293" s="62"/>
      <c r="O293" s="62"/>
      <c r="P293" s="62"/>
      <c r="Q293" s="62"/>
      <c r="R293" s="62"/>
      <c r="S293" s="62"/>
      <c r="T293" s="62"/>
      <c r="U293" s="62"/>
      <c r="V293" s="62"/>
      <c r="W293" s="62"/>
      <c r="X293" s="62"/>
      <c r="Y293" s="62"/>
      <c r="Z293" s="62"/>
    </row>
    <row r="294" spans="1:26" ht="12.75" customHeight="1" x14ac:dyDescent="0.2">
      <c r="A294" s="62"/>
      <c r="B294" s="63"/>
      <c r="C294" s="64"/>
      <c r="D294" s="62"/>
      <c r="E294" s="62"/>
      <c r="F294" s="62"/>
      <c r="G294" s="62"/>
      <c r="H294" s="62"/>
      <c r="I294" s="62"/>
      <c r="J294" s="65"/>
      <c r="K294" s="62"/>
      <c r="L294" s="62"/>
      <c r="M294" s="62"/>
      <c r="N294" s="62"/>
      <c r="O294" s="62"/>
      <c r="P294" s="62"/>
      <c r="Q294" s="62"/>
      <c r="R294" s="62"/>
      <c r="S294" s="62"/>
      <c r="T294" s="62"/>
      <c r="U294" s="62"/>
      <c r="V294" s="62"/>
      <c r="W294" s="62"/>
      <c r="X294" s="62"/>
      <c r="Y294" s="62"/>
      <c r="Z294" s="62"/>
    </row>
    <row r="295" spans="1:26" ht="12.75" customHeight="1" x14ac:dyDescent="0.2">
      <c r="A295" s="62"/>
      <c r="B295" s="63"/>
      <c r="C295" s="64"/>
      <c r="D295" s="62"/>
      <c r="E295" s="62"/>
      <c r="F295" s="62"/>
      <c r="G295" s="62"/>
      <c r="H295" s="62"/>
      <c r="I295" s="62"/>
      <c r="J295" s="65"/>
      <c r="K295" s="62"/>
      <c r="L295" s="62"/>
      <c r="M295" s="62"/>
      <c r="N295" s="62"/>
      <c r="O295" s="62"/>
      <c r="P295" s="62"/>
      <c r="Q295" s="62"/>
      <c r="R295" s="62"/>
      <c r="S295" s="62"/>
      <c r="T295" s="62"/>
      <c r="U295" s="62"/>
      <c r="V295" s="62"/>
      <c r="W295" s="62"/>
      <c r="X295" s="62"/>
      <c r="Y295" s="62"/>
      <c r="Z295" s="62"/>
    </row>
    <row r="296" spans="1:26" ht="12.75" customHeight="1" x14ac:dyDescent="0.2">
      <c r="A296" s="62"/>
      <c r="B296" s="63"/>
      <c r="C296" s="64"/>
      <c r="D296" s="62"/>
      <c r="E296" s="62"/>
      <c r="F296" s="62"/>
      <c r="G296" s="62"/>
      <c r="H296" s="62"/>
      <c r="I296" s="62"/>
      <c r="J296" s="65"/>
      <c r="K296" s="62"/>
      <c r="L296" s="62"/>
      <c r="M296" s="62"/>
      <c r="N296" s="62"/>
      <c r="O296" s="62"/>
      <c r="P296" s="62"/>
      <c r="Q296" s="62"/>
      <c r="R296" s="62"/>
      <c r="S296" s="62"/>
      <c r="T296" s="62"/>
      <c r="U296" s="62"/>
      <c r="V296" s="62"/>
      <c r="W296" s="62"/>
      <c r="X296" s="62"/>
      <c r="Y296" s="62"/>
      <c r="Z296" s="62"/>
    </row>
    <row r="297" spans="1:26" ht="12.75" customHeight="1" x14ac:dyDescent="0.2">
      <c r="A297" s="62"/>
      <c r="B297" s="63"/>
      <c r="C297" s="64"/>
      <c r="D297" s="62"/>
      <c r="E297" s="62"/>
      <c r="F297" s="62"/>
      <c r="G297" s="62"/>
      <c r="H297" s="62"/>
      <c r="I297" s="62"/>
      <c r="J297" s="65"/>
      <c r="K297" s="62"/>
      <c r="L297" s="62"/>
      <c r="M297" s="62"/>
      <c r="N297" s="62"/>
      <c r="O297" s="62"/>
      <c r="P297" s="62"/>
      <c r="Q297" s="62"/>
      <c r="R297" s="62"/>
      <c r="S297" s="62"/>
      <c r="T297" s="62"/>
      <c r="U297" s="62"/>
      <c r="V297" s="62"/>
      <c r="W297" s="62"/>
      <c r="X297" s="62"/>
      <c r="Y297" s="62"/>
      <c r="Z297" s="62"/>
    </row>
    <row r="298" spans="1:26" ht="12.75" customHeight="1" x14ac:dyDescent="0.2">
      <c r="A298" s="62"/>
      <c r="B298" s="63"/>
      <c r="C298" s="64"/>
      <c r="D298" s="62"/>
      <c r="E298" s="62"/>
      <c r="F298" s="62"/>
      <c r="G298" s="62"/>
      <c r="H298" s="62"/>
      <c r="I298" s="62"/>
      <c r="J298" s="65"/>
      <c r="K298" s="62"/>
      <c r="L298" s="62"/>
      <c r="M298" s="62"/>
      <c r="N298" s="62"/>
      <c r="O298" s="62"/>
      <c r="P298" s="62"/>
      <c r="Q298" s="62"/>
      <c r="R298" s="62"/>
      <c r="S298" s="62"/>
      <c r="T298" s="62"/>
      <c r="U298" s="62"/>
      <c r="V298" s="62"/>
      <c r="W298" s="62"/>
      <c r="X298" s="62"/>
      <c r="Y298" s="62"/>
      <c r="Z298" s="62"/>
    </row>
    <row r="299" spans="1:26" ht="12.75" customHeight="1" x14ac:dyDescent="0.2">
      <c r="A299" s="62"/>
      <c r="B299" s="63"/>
      <c r="C299" s="64"/>
      <c r="D299" s="62"/>
      <c r="E299" s="62"/>
      <c r="F299" s="62"/>
      <c r="G299" s="62"/>
      <c r="H299" s="62"/>
      <c r="I299" s="62"/>
      <c r="J299" s="65"/>
      <c r="K299" s="62"/>
      <c r="L299" s="62"/>
      <c r="M299" s="62"/>
      <c r="N299" s="62"/>
      <c r="O299" s="62"/>
      <c r="P299" s="62"/>
      <c r="Q299" s="62"/>
      <c r="R299" s="62"/>
      <c r="S299" s="62"/>
      <c r="T299" s="62"/>
      <c r="U299" s="62"/>
      <c r="V299" s="62"/>
      <c r="W299" s="62"/>
      <c r="X299" s="62"/>
      <c r="Y299" s="62"/>
      <c r="Z299" s="62"/>
    </row>
    <row r="300" spans="1:26" ht="12.75" customHeight="1" x14ac:dyDescent="0.2">
      <c r="A300" s="62"/>
      <c r="B300" s="63"/>
      <c r="C300" s="64"/>
      <c r="D300" s="62"/>
      <c r="E300" s="62"/>
      <c r="F300" s="62"/>
      <c r="G300" s="62"/>
      <c r="H300" s="62"/>
      <c r="I300" s="62"/>
      <c r="J300" s="65"/>
      <c r="K300" s="62"/>
      <c r="L300" s="62"/>
      <c r="M300" s="62"/>
      <c r="N300" s="62"/>
      <c r="O300" s="62"/>
      <c r="P300" s="62"/>
      <c r="Q300" s="62"/>
      <c r="R300" s="62"/>
      <c r="S300" s="62"/>
      <c r="T300" s="62"/>
      <c r="U300" s="62"/>
      <c r="V300" s="62"/>
      <c r="W300" s="62"/>
      <c r="X300" s="62"/>
      <c r="Y300" s="62"/>
      <c r="Z300" s="62"/>
    </row>
    <row r="301" spans="1:26" ht="12.75" customHeight="1" x14ac:dyDescent="0.2">
      <c r="A301" s="62"/>
      <c r="B301" s="63"/>
      <c r="C301" s="64"/>
      <c r="D301" s="62"/>
      <c r="E301" s="62"/>
      <c r="F301" s="62"/>
      <c r="G301" s="62"/>
      <c r="H301" s="62"/>
      <c r="I301" s="62"/>
      <c r="J301" s="65"/>
      <c r="K301" s="62"/>
      <c r="L301" s="62"/>
      <c r="M301" s="62"/>
      <c r="N301" s="62"/>
      <c r="O301" s="62"/>
      <c r="P301" s="62"/>
      <c r="Q301" s="62"/>
      <c r="R301" s="62"/>
      <c r="S301" s="62"/>
      <c r="T301" s="62"/>
      <c r="U301" s="62"/>
      <c r="V301" s="62"/>
      <c r="W301" s="62"/>
      <c r="X301" s="62"/>
      <c r="Y301" s="62"/>
      <c r="Z301" s="62"/>
    </row>
    <row r="302" spans="1:26" ht="12.75" customHeight="1" x14ac:dyDescent="0.2">
      <c r="A302" s="62"/>
      <c r="B302" s="63"/>
      <c r="C302" s="64"/>
      <c r="D302" s="62"/>
      <c r="E302" s="62"/>
      <c r="F302" s="62"/>
      <c r="G302" s="62"/>
      <c r="H302" s="62"/>
      <c r="I302" s="62"/>
      <c r="J302" s="65"/>
      <c r="K302" s="62"/>
      <c r="L302" s="62"/>
      <c r="M302" s="62"/>
      <c r="N302" s="62"/>
      <c r="O302" s="62"/>
      <c r="P302" s="62"/>
      <c r="Q302" s="62"/>
      <c r="R302" s="62"/>
      <c r="S302" s="62"/>
      <c r="T302" s="62"/>
      <c r="U302" s="62"/>
      <c r="V302" s="62"/>
      <c r="W302" s="62"/>
      <c r="X302" s="62"/>
      <c r="Y302" s="62"/>
      <c r="Z302" s="62"/>
    </row>
    <row r="303" spans="1:26" ht="12.75" customHeight="1" x14ac:dyDescent="0.2">
      <c r="A303" s="62"/>
      <c r="B303" s="63"/>
      <c r="C303" s="64"/>
      <c r="D303" s="62"/>
      <c r="E303" s="62"/>
      <c r="F303" s="62"/>
      <c r="G303" s="62"/>
      <c r="H303" s="62"/>
      <c r="I303" s="62"/>
      <c r="J303" s="65"/>
      <c r="K303" s="62"/>
      <c r="L303" s="62"/>
      <c r="M303" s="62"/>
      <c r="N303" s="62"/>
      <c r="O303" s="62"/>
      <c r="P303" s="62"/>
      <c r="Q303" s="62"/>
      <c r="R303" s="62"/>
      <c r="S303" s="62"/>
      <c r="T303" s="62"/>
      <c r="U303" s="62"/>
      <c r="V303" s="62"/>
      <c r="W303" s="62"/>
      <c r="X303" s="62"/>
      <c r="Y303" s="62"/>
      <c r="Z303" s="62"/>
    </row>
    <row r="304" spans="1:26" ht="12.75" customHeight="1" x14ac:dyDescent="0.2">
      <c r="A304" s="62"/>
      <c r="B304" s="63"/>
      <c r="C304" s="64"/>
      <c r="D304" s="62"/>
      <c r="E304" s="62"/>
      <c r="F304" s="62"/>
      <c r="G304" s="62"/>
      <c r="H304" s="62"/>
      <c r="I304" s="62"/>
      <c r="J304" s="65"/>
      <c r="K304" s="62"/>
      <c r="L304" s="62"/>
      <c r="M304" s="62"/>
      <c r="N304" s="62"/>
      <c r="O304" s="62"/>
      <c r="P304" s="62"/>
      <c r="Q304" s="62"/>
      <c r="R304" s="62"/>
      <c r="S304" s="62"/>
      <c r="T304" s="62"/>
      <c r="U304" s="62"/>
      <c r="V304" s="62"/>
      <c r="W304" s="62"/>
      <c r="X304" s="62"/>
      <c r="Y304" s="62"/>
      <c r="Z304" s="62"/>
    </row>
    <row r="305" spans="1:26" ht="12.75" customHeight="1" x14ac:dyDescent="0.2">
      <c r="A305" s="62"/>
      <c r="B305" s="63"/>
      <c r="C305" s="64"/>
      <c r="D305" s="62"/>
      <c r="E305" s="62"/>
      <c r="F305" s="62"/>
      <c r="G305" s="62"/>
      <c r="H305" s="62"/>
      <c r="I305" s="62"/>
      <c r="J305" s="65"/>
      <c r="K305" s="62"/>
      <c r="L305" s="62"/>
      <c r="M305" s="62"/>
      <c r="N305" s="62"/>
      <c r="O305" s="62"/>
      <c r="P305" s="62"/>
      <c r="Q305" s="62"/>
      <c r="R305" s="62"/>
      <c r="S305" s="62"/>
      <c r="T305" s="62"/>
      <c r="U305" s="62"/>
      <c r="V305" s="62"/>
      <c r="W305" s="62"/>
      <c r="X305" s="62"/>
      <c r="Y305" s="62"/>
      <c r="Z305" s="62"/>
    </row>
    <row r="306" spans="1:26" ht="12.75" customHeight="1" x14ac:dyDescent="0.2">
      <c r="A306" s="62"/>
      <c r="B306" s="63"/>
      <c r="C306" s="64"/>
      <c r="D306" s="62"/>
      <c r="E306" s="62"/>
      <c r="F306" s="62"/>
      <c r="G306" s="62"/>
      <c r="H306" s="62"/>
      <c r="I306" s="62"/>
      <c r="J306" s="65"/>
      <c r="K306" s="62"/>
      <c r="L306" s="62"/>
      <c r="M306" s="62"/>
      <c r="N306" s="62"/>
      <c r="O306" s="62"/>
      <c r="P306" s="62"/>
      <c r="Q306" s="62"/>
      <c r="R306" s="62"/>
      <c r="S306" s="62"/>
      <c r="T306" s="62"/>
      <c r="U306" s="62"/>
      <c r="V306" s="62"/>
      <c r="W306" s="62"/>
      <c r="X306" s="62"/>
      <c r="Y306" s="62"/>
      <c r="Z306" s="62"/>
    </row>
    <row r="307" spans="1:26" ht="12.75" customHeight="1" x14ac:dyDescent="0.2">
      <c r="A307" s="62"/>
      <c r="B307" s="63"/>
      <c r="C307" s="64"/>
      <c r="D307" s="62"/>
      <c r="E307" s="62"/>
      <c r="F307" s="62"/>
      <c r="G307" s="62"/>
      <c r="H307" s="62"/>
      <c r="I307" s="62"/>
      <c r="J307" s="65"/>
      <c r="K307" s="62"/>
      <c r="L307" s="62"/>
      <c r="M307" s="62"/>
      <c r="N307" s="62"/>
      <c r="O307" s="62"/>
      <c r="P307" s="62"/>
      <c r="Q307" s="62"/>
      <c r="R307" s="62"/>
      <c r="S307" s="62"/>
      <c r="T307" s="62"/>
      <c r="U307" s="62"/>
      <c r="V307" s="62"/>
      <c r="W307" s="62"/>
      <c r="X307" s="62"/>
      <c r="Y307" s="62"/>
      <c r="Z307" s="62"/>
    </row>
    <row r="308" spans="1:26" ht="12.75" customHeight="1" x14ac:dyDescent="0.2">
      <c r="A308" s="62"/>
      <c r="B308" s="63"/>
      <c r="C308" s="64"/>
      <c r="D308" s="62"/>
      <c r="E308" s="62"/>
      <c r="F308" s="62"/>
      <c r="G308" s="62"/>
      <c r="H308" s="62"/>
      <c r="I308" s="62"/>
      <c r="J308" s="65"/>
      <c r="K308" s="62"/>
      <c r="L308" s="62"/>
      <c r="M308" s="62"/>
      <c r="N308" s="62"/>
      <c r="O308" s="62"/>
      <c r="P308" s="62"/>
      <c r="Q308" s="62"/>
      <c r="R308" s="62"/>
      <c r="S308" s="62"/>
      <c r="T308" s="62"/>
      <c r="U308" s="62"/>
      <c r="V308" s="62"/>
      <c r="W308" s="62"/>
      <c r="X308" s="62"/>
      <c r="Y308" s="62"/>
      <c r="Z308" s="62"/>
    </row>
    <row r="309" spans="1:26" ht="12.75" customHeight="1" x14ac:dyDescent="0.2">
      <c r="A309" s="62"/>
      <c r="B309" s="63"/>
      <c r="C309" s="64"/>
      <c r="D309" s="62"/>
      <c r="E309" s="62"/>
      <c r="F309" s="62"/>
      <c r="G309" s="62"/>
      <c r="H309" s="62"/>
      <c r="I309" s="62"/>
      <c r="J309" s="65"/>
      <c r="K309" s="62"/>
      <c r="L309" s="62"/>
      <c r="M309" s="62"/>
      <c r="N309" s="62"/>
      <c r="O309" s="62"/>
      <c r="P309" s="62"/>
      <c r="Q309" s="62"/>
      <c r="R309" s="62"/>
      <c r="S309" s="62"/>
      <c r="T309" s="62"/>
      <c r="U309" s="62"/>
      <c r="V309" s="62"/>
      <c r="W309" s="62"/>
      <c r="X309" s="62"/>
      <c r="Y309" s="62"/>
      <c r="Z309" s="62"/>
    </row>
    <row r="310" spans="1:26" ht="12.75" customHeight="1" x14ac:dyDescent="0.2">
      <c r="A310" s="62"/>
      <c r="B310" s="63"/>
      <c r="C310" s="64"/>
      <c r="D310" s="62"/>
      <c r="E310" s="62"/>
      <c r="F310" s="62"/>
      <c r="G310" s="62"/>
      <c r="H310" s="62"/>
      <c r="I310" s="62"/>
      <c r="J310" s="65"/>
      <c r="K310" s="62"/>
      <c r="L310" s="62"/>
      <c r="M310" s="62"/>
      <c r="N310" s="62"/>
      <c r="O310" s="62"/>
      <c r="P310" s="62"/>
      <c r="Q310" s="62"/>
      <c r="R310" s="62"/>
      <c r="S310" s="62"/>
      <c r="T310" s="62"/>
      <c r="U310" s="62"/>
      <c r="V310" s="62"/>
      <c r="W310" s="62"/>
      <c r="X310" s="62"/>
      <c r="Y310" s="62"/>
      <c r="Z310" s="62"/>
    </row>
    <row r="311" spans="1:26" ht="12.75" customHeight="1" x14ac:dyDescent="0.2">
      <c r="A311" s="62"/>
      <c r="B311" s="63"/>
      <c r="C311" s="64"/>
      <c r="D311" s="62"/>
      <c r="E311" s="62"/>
      <c r="F311" s="62"/>
      <c r="G311" s="62"/>
      <c r="H311" s="62"/>
      <c r="I311" s="62"/>
      <c r="J311" s="65"/>
      <c r="K311" s="62"/>
      <c r="L311" s="62"/>
      <c r="M311" s="62"/>
      <c r="N311" s="62"/>
      <c r="O311" s="62"/>
      <c r="P311" s="62"/>
      <c r="Q311" s="62"/>
      <c r="R311" s="62"/>
      <c r="S311" s="62"/>
      <c r="T311" s="62"/>
      <c r="U311" s="62"/>
      <c r="V311" s="62"/>
      <c r="W311" s="62"/>
      <c r="X311" s="62"/>
      <c r="Y311" s="62"/>
      <c r="Z311" s="62"/>
    </row>
    <row r="312" spans="1:26" ht="12.75" customHeight="1" x14ac:dyDescent="0.2">
      <c r="A312" s="62"/>
      <c r="B312" s="63"/>
      <c r="C312" s="64"/>
      <c r="D312" s="62"/>
      <c r="E312" s="62"/>
      <c r="F312" s="62"/>
      <c r="G312" s="62"/>
      <c r="H312" s="62"/>
      <c r="I312" s="62"/>
      <c r="J312" s="65"/>
      <c r="K312" s="62"/>
      <c r="L312" s="62"/>
      <c r="M312" s="62"/>
      <c r="N312" s="62"/>
      <c r="O312" s="62"/>
      <c r="P312" s="62"/>
      <c r="Q312" s="62"/>
      <c r="R312" s="62"/>
      <c r="S312" s="62"/>
      <c r="T312" s="62"/>
      <c r="U312" s="62"/>
      <c r="V312" s="62"/>
      <c r="W312" s="62"/>
      <c r="X312" s="62"/>
      <c r="Y312" s="62"/>
      <c r="Z312" s="62"/>
    </row>
    <row r="313" spans="1:26" ht="12.75" customHeight="1" x14ac:dyDescent="0.2">
      <c r="A313" s="62"/>
      <c r="B313" s="63"/>
      <c r="C313" s="64"/>
      <c r="D313" s="62"/>
      <c r="E313" s="62"/>
      <c r="F313" s="62"/>
      <c r="G313" s="62"/>
      <c r="H313" s="62"/>
      <c r="I313" s="62"/>
      <c r="J313" s="65"/>
      <c r="K313" s="62"/>
      <c r="L313" s="62"/>
      <c r="M313" s="62"/>
      <c r="N313" s="62"/>
      <c r="O313" s="62"/>
      <c r="P313" s="62"/>
      <c r="Q313" s="62"/>
      <c r="R313" s="62"/>
      <c r="S313" s="62"/>
      <c r="T313" s="62"/>
      <c r="U313" s="62"/>
      <c r="V313" s="62"/>
      <c r="W313" s="62"/>
      <c r="X313" s="62"/>
      <c r="Y313" s="62"/>
      <c r="Z313" s="62"/>
    </row>
    <row r="314" spans="1:26" ht="12.75" customHeight="1" x14ac:dyDescent="0.2">
      <c r="A314" s="62"/>
      <c r="B314" s="63"/>
      <c r="C314" s="64"/>
      <c r="D314" s="62"/>
      <c r="E314" s="62"/>
      <c r="F314" s="62"/>
      <c r="G314" s="62"/>
      <c r="H314" s="62"/>
      <c r="I314" s="62"/>
      <c r="J314" s="65"/>
      <c r="K314" s="62"/>
      <c r="L314" s="62"/>
      <c r="M314" s="62"/>
      <c r="N314" s="62"/>
      <c r="O314" s="62"/>
      <c r="P314" s="62"/>
      <c r="Q314" s="62"/>
      <c r="R314" s="62"/>
      <c r="S314" s="62"/>
      <c r="T314" s="62"/>
      <c r="U314" s="62"/>
      <c r="V314" s="62"/>
      <c r="W314" s="62"/>
      <c r="X314" s="62"/>
      <c r="Y314" s="62"/>
      <c r="Z314" s="62"/>
    </row>
    <row r="315" spans="1:26" ht="12.75" customHeight="1" x14ac:dyDescent="0.2">
      <c r="A315" s="62"/>
      <c r="B315" s="63"/>
      <c r="C315" s="64"/>
      <c r="D315" s="62"/>
      <c r="E315" s="62"/>
      <c r="F315" s="62"/>
      <c r="G315" s="62"/>
      <c r="H315" s="62"/>
      <c r="I315" s="62"/>
      <c r="J315" s="65"/>
      <c r="K315" s="62"/>
      <c r="L315" s="62"/>
      <c r="M315" s="62"/>
      <c r="N315" s="62"/>
      <c r="O315" s="62"/>
      <c r="P315" s="62"/>
      <c r="Q315" s="62"/>
      <c r="R315" s="62"/>
      <c r="S315" s="62"/>
      <c r="T315" s="62"/>
      <c r="U315" s="62"/>
      <c r="V315" s="62"/>
      <c r="W315" s="62"/>
      <c r="X315" s="62"/>
      <c r="Y315" s="62"/>
      <c r="Z315" s="62"/>
    </row>
    <row r="316" spans="1:26" ht="12.75" customHeight="1" x14ac:dyDescent="0.2">
      <c r="A316" s="62"/>
      <c r="B316" s="63"/>
      <c r="C316" s="64"/>
      <c r="D316" s="62"/>
      <c r="E316" s="62"/>
      <c r="F316" s="62"/>
      <c r="G316" s="62"/>
      <c r="H316" s="62"/>
      <c r="I316" s="62"/>
      <c r="J316" s="65"/>
      <c r="K316" s="62"/>
      <c r="L316" s="62"/>
      <c r="M316" s="62"/>
      <c r="N316" s="62"/>
      <c r="O316" s="62"/>
      <c r="P316" s="62"/>
      <c r="Q316" s="62"/>
      <c r="R316" s="62"/>
      <c r="S316" s="62"/>
      <c r="T316" s="62"/>
      <c r="U316" s="62"/>
      <c r="V316" s="62"/>
      <c r="W316" s="62"/>
      <c r="X316" s="62"/>
      <c r="Y316" s="62"/>
      <c r="Z316" s="62"/>
    </row>
    <row r="317" spans="1:26" ht="12.75" customHeight="1" x14ac:dyDescent="0.2">
      <c r="A317" s="62"/>
      <c r="B317" s="63"/>
      <c r="C317" s="64"/>
      <c r="D317" s="62"/>
      <c r="E317" s="62"/>
      <c r="F317" s="62"/>
      <c r="G317" s="62"/>
      <c r="H317" s="62"/>
      <c r="I317" s="62"/>
      <c r="J317" s="65"/>
      <c r="K317" s="62"/>
      <c r="L317" s="62"/>
      <c r="M317" s="62"/>
      <c r="N317" s="62"/>
      <c r="O317" s="62"/>
      <c r="P317" s="62"/>
      <c r="Q317" s="62"/>
      <c r="R317" s="62"/>
      <c r="S317" s="62"/>
      <c r="T317" s="62"/>
      <c r="U317" s="62"/>
      <c r="V317" s="62"/>
      <c r="W317" s="62"/>
      <c r="X317" s="62"/>
      <c r="Y317" s="62"/>
      <c r="Z317" s="62"/>
    </row>
    <row r="318" spans="1:26" ht="12.75" customHeight="1" x14ac:dyDescent="0.2">
      <c r="A318" s="62"/>
      <c r="B318" s="63"/>
      <c r="C318" s="64"/>
      <c r="D318" s="62"/>
      <c r="E318" s="62"/>
      <c r="F318" s="62"/>
      <c r="G318" s="62"/>
      <c r="H318" s="62"/>
      <c r="I318" s="62"/>
      <c r="J318" s="65"/>
      <c r="K318" s="62"/>
      <c r="L318" s="62"/>
      <c r="M318" s="62"/>
      <c r="N318" s="62"/>
      <c r="O318" s="62"/>
      <c r="P318" s="62"/>
      <c r="Q318" s="62"/>
      <c r="R318" s="62"/>
      <c r="S318" s="62"/>
      <c r="T318" s="62"/>
      <c r="U318" s="62"/>
      <c r="V318" s="62"/>
      <c r="W318" s="62"/>
      <c r="X318" s="62"/>
      <c r="Y318" s="62"/>
      <c r="Z318" s="62"/>
    </row>
    <row r="319" spans="1:26" ht="12.75" customHeight="1" x14ac:dyDescent="0.2">
      <c r="A319" s="62"/>
      <c r="B319" s="63"/>
      <c r="C319" s="64"/>
      <c r="D319" s="62"/>
      <c r="E319" s="62"/>
      <c r="F319" s="62"/>
      <c r="G319" s="62"/>
      <c r="H319" s="62"/>
      <c r="I319" s="62"/>
      <c r="J319" s="65"/>
      <c r="K319" s="62"/>
      <c r="L319" s="62"/>
      <c r="M319" s="62"/>
      <c r="N319" s="62"/>
      <c r="O319" s="62"/>
      <c r="P319" s="62"/>
      <c r="Q319" s="62"/>
      <c r="R319" s="62"/>
      <c r="S319" s="62"/>
      <c r="T319" s="62"/>
      <c r="U319" s="62"/>
      <c r="V319" s="62"/>
      <c r="W319" s="62"/>
      <c r="X319" s="62"/>
      <c r="Y319" s="62"/>
      <c r="Z319" s="62"/>
    </row>
    <row r="320" spans="1:26" ht="12.75" customHeight="1" x14ac:dyDescent="0.2">
      <c r="A320" s="62"/>
      <c r="B320" s="63"/>
      <c r="C320" s="64"/>
      <c r="D320" s="62"/>
      <c r="E320" s="62"/>
      <c r="F320" s="62"/>
      <c r="G320" s="62"/>
      <c r="H320" s="62"/>
      <c r="I320" s="62"/>
      <c r="J320" s="65"/>
      <c r="K320" s="62"/>
      <c r="L320" s="62"/>
      <c r="M320" s="62"/>
      <c r="N320" s="62"/>
      <c r="O320" s="62"/>
      <c r="P320" s="62"/>
      <c r="Q320" s="62"/>
      <c r="R320" s="62"/>
      <c r="S320" s="62"/>
      <c r="T320" s="62"/>
      <c r="U320" s="62"/>
      <c r="V320" s="62"/>
      <c r="W320" s="62"/>
      <c r="X320" s="62"/>
      <c r="Y320" s="62"/>
      <c r="Z320" s="62"/>
    </row>
    <row r="321" spans="1:26" ht="12.75" customHeight="1" x14ac:dyDescent="0.2">
      <c r="A321" s="62"/>
      <c r="B321" s="63"/>
      <c r="C321" s="64"/>
      <c r="D321" s="62"/>
      <c r="E321" s="62"/>
      <c r="F321" s="62"/>
      <c r="G321" s="62"/>
      <c r="H321" s="62"/>
      <c r="I321" s="62"/>
      <c r="J321" s="65"/>
      <c r="K321" s="62"/>
      <c r="L321" s="62"/>
      <c r="M321" s="62"/>
      <c r="N321" s="62"/>
      <c r="O321" s="62"/>
      <c r="P321" s="62"/>
      <c r="Q321" s="62"/>
      <c r="R321" s="62"/>
      <c r="S321" s="62"/>
      <c r="T321" s="62"/>
      <c r="U321" s="62"/>
      <c r="V321" s="62"/>
      <c r="W321" s="62"/>
      <c r="X321" s="62"/>
      <c r="Y321" s="62"/>
      <c r="Z321" s="62"/>
    </row>
    <row r="322" spans="1:26" ht="12.75" customHeight="1" x14ac:dyDescent="0.2">
      <c r="A322" s="62"/>
      <c r="B322" s="63"/>
      <c r="C322" s="64"/>
      <c r="D322" s="62"/>
      <c r="E322" s="62"/>
      <c r="F322" s="62"/>
      <c r="G322" s="62"/>
      <c r="H322" s="62"/>
      <c r="I322" s="62"/>
      <c r="J322" s="65"/>
      <c r="K322" s="62"/>
      <c r="L322" s="62"/>
      <c r="M322" s="62"/>
      <c r="N322" s="62"/>
      <c r="O322" s="62"/>
      <c r="P322" s="62"/>
      <c r="Q322" s="62"/>
      <c r="R322" s="62"/>
      <c r="S322" s="62"/>
      <c r="T322" s="62"/>
      <c r="U322" s="62"/>
      <c r="V322" s="62"/>
      <c r="W322" s="62"/>
      <c r="X322" s="62"/>
      <c r="Y322" s="62"/>
      <c r="Z322" s="62"/>
    </row>
    <row r="323" spans="1:26" ht="12.75" customHeight="1" x14ac:dyDescent="0.2">
      <c r="A323" s="62"/>
      <c r="B323" s="63"/>
      <c r="C323" s="64"/>
      <c r="D323" s="62"/>
      <c r="E323" s="62"/>
      <c r="F323" s="62"/>
      <c r="G323" s="62"/>
      <c r="H323" s="62"/>
      <c r="I323" s="62"/>
      <c r="J323" s="65"/>
      <c r="K323" s="62"/>
      <c r="L323" s="62"/>
      <c r="M323" s="62"/>
      <c r="N323" s="62"/>
      <c r="O323" s="62"/>
      <c r="P323" s="62"/>
      <c r="Q323" s="62"/>
      <c r="R323" s="62"/>
      <c r="S323" s="62"/>
      <c r="T323" s="62"/>
      <c r="U323" s="62"/>
      <c r="V323" s="62"/>
      <c r="W323" s="62"/>
      <c r="X323" s="62"/>
      <c r="Y323" s="62"/>
      <c r="Z323" s="62"/>
    </row>
    <row r="324" spans="1:26" ht="12.75" customHeight="1" x14ac:dyDescent="0.2">
      <c r="A324" s="62"/>
      <c r="B324" s="63"/>
      <c r="C324" s="64"/>
      <c r="D324" s="62"/>
      <c r="E324" s="62"/>
      <c r="F324" s="62"/>
      <c r="G324" s="62"/>
      <c r="H324" s="62"/>
      <c r="I324" s="62"/>
      <c r="J324" s="65"/>
      <c r="K324" s="62"/>
      <c r="L324" s="62"/>
      <c r="M324" s="62"/>
      <c r="N324" s="62"/>
      <c r="O324" s="62"/>
      <c r="P324" s="62"/>
      <c r="Q324" s="62"/>
      <c r="R324" s="62"/>
      <c r="S324" s="62"/>
      <c r="T324" s="62"/>
      <c r="U324" s="62"/>
      <c r="V324" s="62"/>
      <c r="W324" s="62"/>
      <c r="X324" s="62"/>
      <c r="Y324" s="62"/>
      <c r="Z324" s="62"/>
    </row>
    <row r="325" spans="1:26" ht="12.75" customHeight="1" x14ac:dyDescent="0.2">
      <c r="A325" s="62"/>
      <c r="B325" s="63"/>
      <c r="C325" s="64"/>
      <c r="D325" s="62"/>
      <c r="E325" s="62"/>
      <c r="F325" s="62"/>
      <c r="G325" s="62"/>
      <c r="H325" s="62"/>
      <c r="I325" s="62"/>
      <c r="J325" s="65"/>
      <c r="K325" s="62"/>
      <c r="L325" s="62"/>
      <c r="M325" s="62"/>
      <c r="N325" s="62"/>
      <c r="O325" s="62"/>
      <c r="P325" s="62"/>
      <c r="Q325" s="62"/>
      <c r="R325" s="62"/>
      <c r="S325" s="62"/>
      <c r="T325" s="62"/>
      <c r="U325" s="62"/>
      <c r="V325" s="62"/>
      <c r="W325" s="62"/>
      <c r="X325" s="62"/>
      <c r="Y325" s="62"/>
      <c r="Z325" s="62"/>
    </row>
    <row r="326" spans="1:26" ht="12.75" customHeight="1" x14ac:dyDescent="0.2">
      <c r="A326" s="62"/>
      <c r="B326" s="63"/>
      <c r="C326" s="64"/>
      <c r="D326" s="62"/>
      <c r="E326" s="62"/>
      <c r="F326" s="62"/>
      <c r="G326" s="62"/>
      <c r="H326" s="62"/>
      <c r="I326" s="62"/>
      <c r="J326" s="65"/>
      <c r="K326" s="62"/>
      <c r="L326" s="62"/>
      <c r="M326" s="62"/>
      <c r="N326" s="62"/>
      <c r="O326" s="62"/>
      <c r="P326" s="62"/>
      <c r="Q326" s="62"/>
      <c r="R326" s="62"/>
      <c r="S326" s="62"/>
      <c r="T326" s="62"/>
      <c r="U326" s="62"/>
      <c r="V326" s="62"/>
      <c r="W326" s="62"/>
      <c r="X326" s="62"/>
      <c r="Y326" s="62"/>
      <c r="Z326" s="62"/>
    </row>
    <row r="327" spans="1:26" ht="12.75" customHeight="1" x14ac:dyDescent="0.2">
      <c r="A327" s="62"/>
      <c r="B327" s="63"/>
      <c r="C327" s="64"/>
      <c r="D327" s="62"/>
      <c r="E327" s="62"/>
      <c r="F327" s="62"/>
      <c r="G327" s="62"/>
      <c r="H327" s="62"/>
      <c r="I327" s="62"/>
      <c r="J327" s="65"/>
      <c r="K327" s="62"/>
      <c r="L327" s="62"/>
      <c r="M327" s="62"/>
      <c r="N327" s="62"/>
      <c r="O327" s="62"/>
      <c r="P327" s="62"/>
      <c r="Q327" s="62"/>
      <c r="R327" s="62"/>
      <c r="S327" s="62"/>
      <c r="T327" s="62"/>
      <c r="U327" s="62"/>
      <c r="V327" s="62"/>
      <c r="W327" s="62"/>
      <c r="X327" s="62"/>
      <c r="Y327" s="62"/>
      <c r="Z327" s="62"/>
    </row>
    <row r="328" spans="1:26" ht="12.75" customHeight="1" x14ac:dyDescent="0.2">
      <c r="A328" s="62"/>
      <c r="B328" s="63"/>
      <c r="C328" s="64"/>
      <c r="D328" s="62"/>
      <c r="E328" s="62"/>
      <c r="F328" s="62"/>
      <c r="G328" s="62"/>
      <c r="H328" s="62"/>
      <c r="I328" s="62"/>
      <c r="J328" s="65"/>
      <c r="K328" s="62"/>
      <c r="L328" s="62"/>
      <c r="M328" s="62"/>
      <c r="N328" s="62"/>
      <c r="O328" s="62"/>
      <c r="P328" s="62"/>
      <c r="Q328" s="62"/>
      <c r="R328" s="62"/>
      <c r="S328" s="62"/>
      <c r="T328" s="62"/>
      <c r="U328" s="62"/>
      <c r="V328" s="62"/>
      <c r="W328" s="62"/>
      <c r="X328" s="62"/>
      <c r="Y328" s="62"/>
      <c r="Z328" s="62"/>
    </row>
    <row r="329" spans="1:26" ht="12.75" customHeight="1" x14ac:dyDescent="0.2">
      <c r="A329" s="62"/>
      <c r="B329" s="63"/>
      <c r="C329" s="64"/>
      <c r="D329" s="62"/>
      <c r="E329" s="62"/>
      <c r="F329" s="62"/>
      <c r="G329" s="62"/>
      <c r="H329" s="62"/>
      <c r="I329" s="62"/>
      <c r="J329" s="65"/>
      <c r="K329" s="62"/>
      <c r="L329" s="62"/>
      <c r="M329" s="62"/>
      <c r="N329" s="62"/>
      <c r="O329" s="62"/>
      <c r="P329" s="62"/>
      <c r="Q329" s="62"/>
      <c r="R329" s="62"/>
      <c r="S329" s="62"/>
      <c r="T329" s="62"/>
      <c r="U329" s="62"/>
      <c r="V329" s="62"/>
      <c r="W329" s="62"/>
      <c r="X329" s="62"/>
      <c r="Y329" s="62"/>
      <c r="Z329" s="62"/>
    </row>
    <row r="330" spans="1:26" ht="12.75" customHeight="1" x14ac:dyDescent="0.2">
      <c r="A330" s="62"/>
      <c r="B330" s="63"/>
      <c r="C330" s="64"/>
      <c r="D330" s="62"/>
      <c r="E330" s="62"/>
      <c r="F330" s="62"/>
      <c r="G330" s="62"/>
      <c r="H330" s="62"/>
      <c r="I330" s="62"/>
      <c r="J330" s="65"/>
      <c r="K330" s="62"/>
      <c r="L330" s="62"/>
      <c r="M330" s="62"/>
      <c r="N330" s="62"/>
      <c r="O330" s="62"/>
      <c r="P330" s="62"/>
      <c r="Q330" s="62"/>
      <c r="R330" s="62"/>
      <c r="S330" s="62"/>
      <c r="T330" s="62"/>
      <c r="U330" s="62"/>
      <c r="V330" s="62"/>
      <c r="W330" s="62"/>
      <c r="X330" s="62"/>
      <c r="Y330" s="62"/>
      <c r="Z330" s="62"/>
    </row>
    <row r="331" spans="1:26" ht="12.75" customHeight="1" x14ac:dyDescent="0.2">
      <c r="A331" s="62"/>
      <c r="B331" s="63"/>
      <c r="C331" s="64"/>
      <c r="D331" s="62"/>
      <c r="E331" s="62"/>
      <c r="F331" s="62"/>
      <c r="G331" s="62"/>
      <c r="H331" s="62"/>
      <c r="I331" s="62"/>
      <c r="J331" s="65"/>
      <c r="K331" s="62"/>
      <c r="L331" s="62"/>
      <c r="M331" s="62"/>
      <c r="N331" s="62"/>
      <c r="O331" s="62"/>
      <c r="P331" s="62"/>
      <c r="Q331" s="62"/>
      <c r="R331" s="62"/>
      <c r="S331" s="62"/>
      <c r="T331" s="62"/>
      <c r="U331" s="62"/>
      <c r="V331" s="62"/>
      <c r="W331" s="62"/>
      <c r="X331" s="62"/>
      <c r="Y331" s="62"/>
      <c r="Z331" s="62"/>
    </row>
    <row r="332" spans="1:26" ht="12.75" customHeight="1" x14ac:dyDescent="0.2">
      <c r="A332" s="62"/>
      <c r="B332" s="63"/>
      <c r="C332" s="64"/>
      <c r="D332" s="62"/>
      <c r="E332" s="62"/>
      <c r="F332" s="62"/>
      <c r="G332" s="62"/>
      <c r="H332" s="62"/>
      <c r="I332" s="62"/>
      <c r="J332" s="65"/>
      <c r="K332" s="62"/>
      <c r="L332" s="62"/>
      <c r="M332" s="62"/>
      <c r="N332" s="62"/>
      <c r="O332" s="62"/>
      <c r="P332" s="62"/>
      <c r="Q332" s="62"/>
      <c r="R332" s="62"/>
      <c r="S332" s="62"/>
      <c r="T332" s="62"/>
      <c r="U332" s="62"/>
      <c r="V332" s="62"/>
      <c r="W332" s="62"/>
      <c r="X332" s="62"/>
      <c r="Y332" s="62"/>
      <c r="Z332" s="62"/>
    </row>
    <row r="333" spans="1:26" ht="12.75" customHeight="1" x14ac:dyDescent="0.2">
      <c r="A333" s="62"/>
      <c r="B333" s="63"/>
      <c r="C333" s="64"/>
      <c r="D333" s="62"/>
      <c r="E333" s="62"/>
      <c r="F333" s="62"/>
      <c r="G333" s="62"/>
      <c r="H333" s="62"/>
      <c r="I333" s="62"/>
      <c r="J333" s="65"/>
      <c r="K333" s="62"/>
      <c r="L333" s="62"/>
      <c r="M333" s="62"/>
      <c r="N333" s="62"/>
      <c r="O333" s="62"/>
      <c r="P333" s="62"/>
      <c r="Q333" s="62"/>
      <c r="R333" s="62"/>
      <c r="S333" s="62"/>
      <c r="T333" s="62"/>
      <c r="U333" s="62"/>
      <c r="V333" s="62"/>
      <c r="W333" s="62"/>
      <c r="X333" s="62"/>
      <c r="Y333" s="62"/>
      <c r="Z333" s="62"/>
    </row>
    <row r="334" spans="1:26" ht="12.75" customHeight="1" x14ac:dyDescent="0.2">
      <c r="A334" s="62"/>
      <c r="B334" s="63"/>
      <c r="C334" s="64"/>
      <c r="D334" s="62"/>
      <c r="E334" s="62"/>
      <c r="F334" s="62"/>
      <c r="G334" s="62"/>
      <c r="H334" s="62"/>
      <c r="I334" s="62"/>
      <c r="J334" s="65"/>
      <c r="K334" s="62"/>
      <c r="L334" s="62"/>
      <c r="M334" s="62"/>
      <c r="N334" s="62"/>
      <c r="O334" s="62"/>
      <c r="P334" s="62"/>
      <c r="Q334" s="62"/>
      <c r="R334" s="62"/>
      <c r="S334" s="62"/>
      <c r="T334" s="62"/>
      <c r="U334" s="62"/>
      <c r="V334" s="62"/>
      <c r="W334" s="62"/>
      <c r="X334" s="62"/>
      <c r="Y334" s="62"/>
      <c r="Z334" s="62"/>
    </row>
    <row r="335" spans="1:26" ht="12.75" customHeight="1" x14ac:dyDescent="0.2">
      <c r="A335" s="62"/>
      <c r="B335" s="63"/>
      <c r="C335" s="64"/>
      <c r="D335" s="62"/>
      <c r="E335" s="62"/>
      <c r="F335" s="62"/>
      <c r="G335" s="62"/>
      <c r="H335" s="62"/>
      <c r="I335" s="62"/>
      <c r="J335" s="65"/>
      <c r="K335" s="62"/>
      <c r="L335" s="62"/>
      <c r="M335" s="62"/>
      <c r="N335" s="62"/>
      <c r="O335" s="62"/>
      <c r="P335" s="62"/>
      <c r="Q335" s="62"/>
      <c r="R335" s="62"/>
      <c r="S335" s="62"/>
      <c r="T335" s="62"/>
      <c r="U335" s="62"/>
      <c r="V335" s="62"/>
      <c r="W335" s="62"/>
      <c r="X335" s="62"/>
      <c r="Y335" s="62"/>
      <c r="Z335" s="62"/>
    </row>
    <row r="336" spans="1:26" ht="12.75" customHeight="1" x14ac:dyDescent="0.2">
      <c r="A336" s="62"/>
      <c r="B336" s="63"/>
      <c r="C336" s="64"/>
      <c r="D336" s="62"/>
      <c r="E336" s="62"/>
      <c r="F336" s="62"/>
      <c r="G336" s="62"/>
      <c r="H336" s="62"/>
      <c r="I336" s="62"/>
      <c r="J336" s="65"/>
      <c r="K336" s="62"/>
      <c r="L336" s="62"/>
      <c r="M336" s="62"/>
      <c r="N336" s="62"/>
      <c r="O336" s="62"/>
      <c r="P336" s="62"/>
      <c r="Q336" s="62"/>
      <c r="R336" s="62"/>
      <c r="S336" s="62"/>
      <c r="T336" s="62"/>
      <c r="U336" s="62"/>
      <c r="V336" s="62"/>
      <c r="W336" s="62"/>
      <c r="X336" s="62"/>
      <c r="Y336" s="62"/>
      <c r="Z336" s="62"/>
    </row>
    <row r="337" spans="1:26" ht="12.75" customHeight="1" x14ac:dyDescent="0.2">
      <c r="A337" s="62"/>
      <c r="B337" s="63"/>
      <c r="C337" s="64"/>
      <c r="D337" s="62"/>
      <c r="E337" s="62"/>
      <c r="F337" s="62"/>
      <c r="G337" s="62"/>
      <c r="H337" s="62"/>
      <c r="I337" s="62"/>
      <c r="J337" s="65"/>
      <c r="K337" s="62"/>
      <c r="L337" s="62"/>
      <c r="M337" s="62"/>
      <c r="N337" s="62"/>
      <c r="O337" s="62"/>
      <c r="P337" s="62"/>
      <c r="Q337" s="62"/>
      <c r="R337" s="62"/>
      <c r="S337" s="62"/>
      <c r="T337" s="62"/>
      <c r="U337" s="62"/>
      <c r="V337" s="62"/>
      <c r="W337" s="62"/>
      <c r="X337" s="62"/>
      <c r="Y337" s="62"/>
      <c r="Z337" s="62"/>
    </row>
    <row r="338" spans="1:26" ht="12.75" customHeight="1" x14ac:dyDescent="0.2">
      <c r="A338" s="62"/>
      <c r="B338" s="63"/>
      <c r="C338" s="64"/>
      <c r="D338" s="62"/>
      <c r="E338" s="62"/>
      <c r="F338" s="62"/>
      <c r="G338" s="62"/>
      <c r="H338" s="62"/>
      <c r="I338" s="62"/>
      <c r="J338" s="65"/>
      <c r="K338" s="62"/>
      <c r="L338" s="62"/>
      <c r="M338" s="62"/>
      <c r="N338" s="62"/>
      <c r="O338" s="62"/>
      <c r="P338" s="62"/>
      <c r="Q338" s="62"/>
      <c r="R338" s="62"/>
      <c r="S338" s="62"/>
      <c r="T338" s="62"/>
      <c r="U338" s="62"/>
      <c r="V338" s="62"/>
      <c r="W338" s="62"/>
      <c r="X338" s="62"/>
      <c r="Y338" s="62"/>
      <c r="Z338" s="62"/>
    </row>
    <row r="339" spans="1:26" ht="12.75" customHeight="1" x14ac:dyDescent="0.2">
      <c r="A339" s="62"/>
      <c r="B339" s="63"/>
      <c r="C339" s="64"/>
      <c r="D339" s="62"/>
      <c r="E339" s="62"/>
      <c r="F339" s="62"/>
      <c r="G339" s="62"/>
      <c r="H339" s="62"/>
      <c r="I339" s="62"/>
      <c r="J339" s="65"/>
      <c r="K339" s="62"/>
      <c r="L339" s="62"/>
      <c r="M339" s="62"/>
      <c r="N339" s="62"/>
      <c r="O339" s="62"/>
      <c r="P339" s="62"/>
      <c r="Q339" s="62"/>
      <c r="R339" s="62"/>
      <c r="S339" s="62"/>
      <c r="T339" s="62"/>
      <c r="U339" s="62"/>
      <c r="V339" s="62"/>
      <c r="W339" s="62"/>
      <c r="X339" s="62"/>
      <c r="Y339" s="62"/>
      <c r="Z339" s="62"/>
    </row>
    <row r="340" spans="1:26" ht="12.75" customHeight="1" x14ac:dyDescent="0.2">
      <c r="A340" s="62"/>
      <c r="B340" s="63"/>
      <c r="C340" s="64"/>
      <c r="D340" s="62"/>
      <c r="E340" s="62"/>
      <c r="F340" s="62"/>
      <c r="G340" s="62"/>
      <c r="H340" s="62"/>
      <c r="I340" s="62"/>
      <c r="J340" s="65"/>
      <c r="K340" s="62"/>
      <c r="L340" s="62"/>
      <c r="M340" s="62"/>
      <c r="N340" s="62"/>
      <c r="O340" s="62"/>
      <c r="P340" s="62"/>
      <c r="Q340" s="62"/>
      <c r="R340" s="62"/>
      <c r="S340" s="62"/>
      <c r="T340" s="62"/>
      <c r="U340" s="62"/>
      <c r="V340" s="62"/>
      <c r="W340" s="62"/>
      <c r="X340" s="62"/>
      <c r="Y340" s="62"/>
      <c r="Z340" s="62"/>
    </row>
    <row r="341" spans="1:26" ht="12.75" customHeight="1" x14ac:dyDescent="0.2">
      <c r="A341" s="62"/>
      <c r="B341" s="63"/>
      <c r="C341" s="64"/>
      <c r="D341" s="62"/>
      <c r="E341" s="62"/>
      <c r="F341" s="62"/>
      <c r="G341" s="62"/>
      <c r="H341" s="62"/>
      <c r="I341" s="62"/>
      <c r="J341" s="65"/>
      <c r="K341" s="62"/>
      <c r="L341" s="62"/>
      <c r="M341" s="62"/>
      <c r="N341" s="62"/>
      <c r="O341" s="62"/>
      <c r="P341" s="62"/>
      <c r="Q341" s="62"/>
      <c r="R341" s="62"/>
      <c r="S341" s="62"/>
      <c r="T341" s="62"/>
      <c r="U341" s="62"/>
      <c r="V341" s="62"/>
      <c r="W341" s="62"/>
      <c r="X341" s="62"/>
      <c r="Y341" s="62"/>
      <c r="Z341" s="62"/>
    </row>
    <row r="342" spans="1:26" ht="12.75" customHeight="1" x14ac:dyDescent="0.2">
      <c r="A342" s="62"/>
      <c r="B342" s="63"/>
      <c r="C342" s="64"/>
      <c r="D342" s="62"/>
      <c r="E342" s="62"/>
      <c r="F342" s="62"/>
      <c r="G342" s="62"/>
      <c r="H342" s="62"/>
      <c r="I342" s="62"/>
      <c r="J342" s="65"/>
      <c r="K342" s="62"/>
      <c r="L342" s="62"/>
      <c r="M342" s="62"/>
      <c r="N342" s="62"/>
      <c r="O342" s="62"/>
      <c r="P342" s="62"/>
      <c r="Q342" s="62"/>
      <c r="R342" s="62"/>
      <c r="S342" s="62"/>
      <c r="T342" s="62"/>
      <c r="U342" s="62"/>
      <c r="V342" s="62"/>
      <c r="W342" s="62"/>
      <c r="X342" s="62"/>
      <c r="Y342" s="62"/>
      <c r="Z342" s="62"/>
    </row>
    <row r="343" spans="1:26" ht="12.75" customHeight="1" x14ac:dyDescent="0.2">
      <c r="A343" s="62"/>
      <c r="B343" s="63"/>
      <c r="C343" s="64"/>
      <c r="D343" s="62"/>
      <c r="E343" s="62"/>
      <c r="F343" s="62"/>
      <c r="G343" s="62"/>
      <c r="H343" s="62"/>
      <c r="I343" s="62"/>
      <c r="J343" s="65"/>
      <c r="K343" s="62"/>
      <c r="L343" s="62"/>
      <c r="M343" s="62"/>
      <c r="N343" s="62"/>
      <c r="O343" s="62"/>
      <c r="P343" s="62"/>
      <c r="Q343" s="62"/>
      <c r="R343" s="62"/>
      <c r="S343" s="62"/>
      <c r="T343" s="62"/>
      <c r="U343" s="62"/>
      <c r="V343" s="62"/>
      <c r="W343" s="62"/>
      <c r="X343" s="62"/>
      <c r="Y343" s="62"/>
      <c r="Z343" s="62"/>
    </row>
    <row r="344" spans="1:26" ht="12.75" customHeight="1" x14ac:dyDescent="0.2">
      <c r="A344" s="62"/>
      <c r="B344" s="63"/>
      <c r="C344" s="64"/>
      <c r="D344" s="62"/>
      <c r="E344" s="62"/>
      <c r="F344" s="62"/>
      <c r="G344" s="62"/>
      <c r="H344" s="62"/>
      <c r="I344" s="62"/>
      <c r="J344" s="65"/>
      <c r="K344" s="62"/>
      <c r="L344" s="62"/>
      <c r="M344" s="62"/>
      <c r="N344" s="62"/>
      <c r="O344" s="62"/>
      <c r="P344" s="62"/>
      <c r="Q344" s="62"/>
      <c r="R344" s="62"/>
      <c r="S344" s="62"/>
      <c r="T344" s="62"/>
      <c r="U344" s="62"/>
      <c r="V344" s="62"/>
      <c r="W344" s="62"/>
      <c r="X344" s="62"/>
      <c r="Y344" s="62"/>
      <c r="Z344" s="62"/>
    </row>
    <row r="345" spans="1:26" ht="12.75" customHeight="1" x14ac:dyDescent="0.2">
      <c r="A345" s="62"/>
      <c r="B345" s="63"/>
      <c r="C345" s="64"/>
      <c r="D345" s="62"/>
      <c r="E345" s="62"/>
      <c r="F345" s="62"/>
      <c r="G345" s="62"/>
      <c r="H345" s="62"/>
      <c r="I345" s="62"/>
      <c r="J345" s="65"/>
      <c r="K345" s="62"/>
      <c r="L345" s="62"/>
      <c r="M345" s="62"/>
      <c r="N345" s="62"/>
      <c r="O345" s="62"/>
      <c r="P345" s="62"/>
      <c r="Q345" s="62"/>
      <c r="R345" s="62"/>
      <c r="S345" s="62"/>
      <c r="T345" s="62"/>
      <c r="U345" s="62"/>
      <c r="V345" s="62"/>
      <c r="W345" s="62"/>
      <c r="X345" s="62"/>
      <c r="Y345" s="62"/>
      <c r="Z345" s="62"/>
    </row>
    <row r="346" spans="1:26" ht="12.75" customHeight="1" x14ac:dyDescent="0.2">
      <c r="A346" s="62"/>
      <c r="B346" s="63"/>
      <c r="C346" s="64"/>
      <c r="D346" s="62"/>
      <c r="E346" s="62"/>
      <c r="F346" s="62"/>
      <c r="G346" s="62"/>
      <c r="H346" s="62"/>
      <c r="I346" s="62"/>
      <c r="J346" s="65"/>
      <c r="K346" s="62"/>
      <c r="L346" s="62"/>
      <c r="M346" s="62"/>
      <c r="N346" s="62"/>
      <c r="O346" s="62"/>
      <c r="P346" s="62"/>
      <c r="Q346" s="62"/>
      <c r="R346" s="62"/>
      <c r="S346" s="62"/>
      <c r="T346" s="62"/>
      <c r="U346" s="62"/>
      <c r="V346" s="62"/>
      <c r="W346" s="62"/>
      <c r="X346" s="62"/>
      <c r="Y346" s="62"/>
      <c r="Z346" s="62"/>
    </row>
    <row r="347" spans="1:26" ht="12.75" customHeight="1" x14ac:dyDescent="0.2">
      <c r="A347" s="62"/>
      <c r="B347" s="63"/>
      <c r="C347" s="64"/>
      <c r="D347" s="62"/>
      <c r="E347" s="62"/>
      <c r="F347" s="62"/>
      <c r="G347" s="62"/>
      <c r="H347" s="62"/>
      <c r="I347" s="62"/>
      <c r="J347" s="65"/>
      <c r="K347" s="62"/>
      <c r="L347" s="62"/>
      <c r="M347" s="62"/>
      <c r="N347" s="62"/>
      <c r="O347" s="62"/>
      <c r="P347" s="62"/>
      <c r="Q347" s="62"/>
      <c r="R347" s="62"/>
      <c r="S347" s="62"/>
      <c r="T347" s="62"/>
      <c r="U347" s="62"/>
      <c r="V347" s="62"/>
      <c r="W347" s="62"/>
      <c r="X347" s="62"/>
      <c r="Y347" s="62"/>
      <c r="Z347" s="62"/>
    </row>
    <row r="348" spans="1:26" ht="12.75" customHeight="1" x14ac:dyDescent="0.2">
      <c r="A348" s="62"/>
      <c r="B348" s="63"/>
      <c r="C348" s="64"/>
      <c r="D348" s="62"/>
      <c r="E348" s="62"/>
      <c r="F348" s="62"/>
      <c r="G348" s="62"/>
      <c r="H348" s="62"/>
      <c r="I348" s="62"/>
      <c r="J348" s="65"/>
      <c r="K348" s="62"/>
      <c r="L348" s="62"/>
      <c r="M348" s="62"/>
      <c r="N348" s="62"/>
      <c r="O348" s="62"/>
      <c r="P348" s="62"/>
      <c r="Q348" s="62"/>
      <c r="R348" s="62"/>
      <c r="S348" s="62"/>
      <c r="T348" s="62"/>
      <c r="U348" s="62"/>
      <c r="V348" s="62"/>
      <c r="W348" s="62"/>
      <c r="X348" s="62"/>
      <c r="Y348" s="62"/>
      <c r="Z348" s="62"/>
    </row>
    <row r="349" spans="1:26" ht="12.75" customHeight="1" x14ac:dyDescent="0.2">
      <c r="A349" s="62"/>
      <c r="B349" s="63"/>
      <c r="C349" s="64"/>
      <c r="D349" s="62"/>
      <c r="E349" s="62"/>
      <c r="F349" s="62"/>
      <c r="G349" s="62"/>
      <c r="H349" s="62"/>
      <c r="I349" s="62"/>
      <c r="J349" s="65"/>
      <c r="K349" s="62"/>
      <c r="L349" s="62"/>
      <c r="M349" s="62"/>
      <c r="N349" s="62"/>
      <c r="O349" s="62"/>
      <c r="P349" s="62"/>
      <c r="Q349" s="62"/>
      <c r="R349" s="62"/>
      <c r="S349" s="62"/>
      <c r="T349" s="62"/>
      <c r="U349" s="62"/>
      <c r="V349" s="62"/>
      <c r="W349" s="62"/>
      <c r="X349" s="62"/>
      <c r="Y349" s="62"/>
      <c r="Z349" s="62"/>
    </row>
    <row r="350" spans="1:26" ht="12.75" customHeight="1" x14ac:dyDescent="0.2">
      <c r="A350" s="62"/>
      <c r="B350" s="63"/>
      <c r="C350" s="64"/>
      <c r="D350" s="62"/>
      <c r="E350" s="62"/>
      <c r="F350" s="62"/>
      <c r="G350" s="62"/>
      <c r="H350" s="62"/>
      <c r="I350" s="62"/>
      <c r="J350" s="65"/>
      <c r="K350" s="62"/>
      <c r="L350" s="62"/>
      <c r="M350" s="62"/>
      <c r="N350" s="62"/>
      <c r="O350" s="62"/>
      <c r="P350" s="62"/>
      <c r="Q350" s="62"/>
      <c r="R350" s="62"/>
      <c r="S350" s="62"/>
      <c r="T350" s="62"/>
      <c r="U350" s="62"/>
      <c r="V350" s="62"/>
      <c r="W350" s="62"/>
      <c r="X350" s="62"/>
      <c r="Y350" s="62"/>
      <c r="Z350" s="62"/>
    </row>
    <row r="351" spans="1:26" ht="12.75" customHeight="1" x14ac:dyDescent="0.2">
      <c r="A351" s="62"/>
      <c r="B351" s="63"/>
      <c r="C351" s="64"/>
      <c r="D351" s="62"/>
      <c r="E351" s="62"/>
      <c r="F351" s="62"/>
      <c r="G351" s="62"/>
      <c r="H351" s="62"/>
      <c r="I351" s="62"/>
      <c r="J351" s="65"/>
      <c r="K351" s="62"/>
      <c r="L351" s="62"/>
      <c r="M351" s="62"/>
      <c r="N351" s="62"/>
      <c r="O351" s="62"/>
      <c r="P351" s="62"/>
      <c r="Q351" s="62"/>
      <c r="R351" s="62"/>
      <c r="S351" s="62"/>
      <c r="T351" s="62"/>
      <c r="U351" s="62"/>
      <c r="V351" s="62"/>
      <c r="W351" s="62"/>
      <c r="X351" s="62"/>
      <c r="Y351" s="62"/>
      <c r="Z351" s="62"/>
    </row>
    <row r="352" spans="1:26" ht="12.75" customHeight="1" x14ac:dyDescent="0.2">
      <c r="A352" s="62"/>
      <c r="B352" s="63"/>
      <c r="C352" s="64"/>
      <c r="D352" s="62"/>
      <c r="E352" s="62"/>
      <c r="F352" s="62"/>
      <c r="G352" s="62"/>
      <c r="H352" s="62"/>
      <c r="I352" s="62"/>
      <c r="J352" s="65"/>
      <c r="K352" s="62"/>
      <c r="L352" s="62"/>
      <c r="M352" s="62"/>
      <c r="N352" s="62"/>
      <c r="O352" s="62"/>
      <c r="P352" s="62"/>
      <c r="Q352" s="62"/>
      <c r="R352" s="62"/>
      <c r="S352" s="62"/>
      <c r="T352" s="62"/>
      <c r="U352" s="62"/>
      <c r="V352" s="62"/>
      <c r="W352" s="62"/>
      <c r="X352" s="62"/>
      <c r="Y352" s="62"/>
      <c r="Z352" s="62"/>
    </row>
    <row r="353" spans="1:26" ht="12.75" customHeight="1" x14ac:dyDescent="0.2">
      <c r="A353" s="62"/>
      <c r="B353" s="63"/>
      <c r="C353" s="64"/>
      <c r="D353" s="62"/>
      <c r="E353" s="62"/>
      <c r="F353" s="62"/>
      <c r="G353" s="62"/>
      <c r="H353" s="62"/>
      <c r="I353" s="62"/>
      <c r="J353" s="65"/>
      <c r="K353" s="62"/>
      <c r="L353" s="62"/>
      <c r="M353" s="62"/>
      <c r="N353" s="62"/>
      <c r="O353" s="62"/>
      <c r="P353" s="62"/>
      <c r="Q353" s="62"/>
      <c r="R353" s="62"/>
      <c r="S353" s="62"/>
      <c r="T353" s="62"/>
      <c r="U353" s="62"/>
      <c r="V353" s="62"/>
      <c r="W353" s="62"/>
      <c r="X353" s="62"/>
      <c r="Y353" s="62"/>
      <c r="Z353" s="62"/>
    </row>
    <row r="354" spans="1:26" ht="12.75" customHeight="1" x14ac:dyDescent="0.2">
      <c r="A354" s="62"/>
      <c r="B354" s="63"/>
      <c r="C354" s="64"/>
      <c r="D354" s="62"/>
      <c r="E354" s="62"/>
      <c r="F354" s="62"/>
      <c r="G354" s="62"/>
      <c r="H354" s="62"/>
      <c r="I354" s="62"/>
      <c r="J354" s="65"/>
      <c r="K354" s="62"/>
      <c r="L354" s="62"/>
      <c r="M354" s="62"/>
      <c r="N354" s="62"/>
      <c r="O354" s="62"/>
      <c r="P354" s="62"/>
      <c r="Q354" s="62"/>
      <c r="R354" s="62"/>
      <c r="S354" s="62"/>
      <c r="T354" s="62"/>
      <c r="U354" s="62"/>
      <c r="V354" s="62"/>
      <c r="W354" s="62"/>
      <c r="X354" s="62"/>
      <c r="Y354" s="62"/>
      <c r="Z354" s="62"/>
    </row>
    <row r="355" spans="1:26" ht="12.75" customHeight="1" x14ac:dyDescent="0.2">
      <c r="A355" s="62"/>
      <c r="B355" s="63"/>
      <c r="C355" s="64"/>
      <c r="D355" s="62"/>
      <c r="E355" s="62"/>
      <c r="F355" s="62"/>
      <c r="G355" s="62"/>
      <c r="H355" s="62"/>
      <c r="I355" s="62"/>
      <c r="J355" s="65"/>
      <c r="K355" s="62"/>
      <c r="L355" s="62"/>
      <c r="M355" s="62"/>
      <c r="N355" s="62"/>
      <c r="O355" s="62"/>
      <c r="P355" s="62"/>
      <c r="Q355" s="62"/>
      <c r="R355" s="62"/>
      <c r="S355" s="62"/>
      <c r="T355" s="62"/>
      <c r="U355" s="62"/>
      <c r="V355" s="62"/>
      <c r="W355" s="62"/>
      <c r="X355" s="62"/>
      <c r="Y355" s="62"/>
      <c r="Z355" s="62"/>
    </row>
    <row r="356" spans="1:26" ht="12.75" customHeight="1" x14ac:dyDescent="0.2">
      <c r="A356" s="62"/>
      <c r="B356" s="63"/>
      <c r="C356" s="64"/>
      <c r="D356" s="62"/>
      <c r="E356" s="62"/>
      <c r="F356" s="62"/>
      <c r="G356" s="62"/>
      <c r="H356" s="62"/>
      <c r="I356" s="62"/>
      <c r="J356" s="65"/>
      <c r="K356" s="62"/>
      <c r="L356" s="62"/>
      <c r="M356" s="62"/>
      <c r="N356" s="62"/>
      <c r="O356" s="62"/>
      <c r="P356" s="62"/>
      <c r="Q356" s="62"/>
      <c r="R356" s="62"/>
      <c r="S356" s="62"/>
      <c r="T356" s="62"/>
      <c r="U356" s="62"/>
      <c r="V356" s="62"/>
      <c r="W356" s="62"/>
      <c r="X356" s="62"/>
      <c r="Y356" s="62"/>
      <c r="Z356" s="62"/>
    </row>
    <row r="357" spans="1:26" ht="12.75" customHeight="1" x14ac:dyDescent="0.2">
      <c r="A357" s="62"/>
      <c r="B357" s="63"/>
      <c r="C357" s="64"/>
      <c r="D357" s="62"/>
      <c r="E357" s="62"/>
      <c r="F357" s="62"/>
      <c r="G357" s="62"/>
      <c r="H357" s="62"/>
      <c r="I357" s="62"/>
      <c r="J357" s="65"/>
      <c r="K357" s="62"/>
      <c r="L357" s="62"/>
      <c r="M357" s="62"/>
      <c r="N357" s="62"/>
      <c r="O357" s="62"/>
      <c r="P357" s="62"/>
      <c r="Q357" s="62"/>
      <c r="R357" s="62"/>
      <c r="S357" s="62"/>
      <c r="T357" s="62"/>
      <c r="U357" s="62"/>
      <c r="V357" s="62"/>
      <c r="W357" s="62"/>
      <c r="X357" s="62"/>
      <c r="Y357" s="62"/>
      <c r="Z357" s="62"/>
    </row>
    <row r="358" spans="1:26" ht="12.75" customHeight="1" x14ac:dyDescent="0.2">
      <c r="A358" s="62"/>
      <c r="B358" s="63"/>
      <c r="C358" s="64"/>
      <c r="D358" s="62"/>
      <c r="E358" s="62"/>
      <c r="F358" s="62"/>
      <c r="G358" s="62"/>
      <c r="H358" s="62"/>
      <c r="I358" s="62"/>
      <c r="J358" s="65"/>
      <c r="K358" s="62"/>
      <c r="L358" s="62"/>
      <c r="M358" s="62"/>
      <c r="N358" s="62"/>
      <c r="O358" s="62"/>
      <c r="P358" s="62"/>
      <c r="Q358" s="62"/>
      <c r="R358" s="62"/>
      <c r="S358" s="62"/>
      <c r="T358" s="62"/>
      <c r="U358" s="62"/>
      <c r="V358" s="62"/>
      <c r="W358" s="62"/>
      <c r="X358" s="62"/>
      <c r="Y358" s="62"/>
      <c r="Z358" s="62"/>
    </row>
    <row r="359" spans="1:26" ht="12.75" customHeight="1" x14ac:dyDescent="0.2">
      <c r="A359" s="62"/>
      <c r="B359" s="63"/>
      <c r="C359" s="64"/>
      <c r="D359" s="62"/>
      <c r="E359" s="62"/>
      <c r="F359" s="62"/>
      <c r="G359" s="62"/>
      <c r="H359" s="62"/>
      <c r="I359" s="62"/>
      <c r="J359" s="65"/>
      <c r="K359" s="62"/>
      <c r="L359" s="62"/>
      <c r="M359" s="62"/>
      <c r="N359" s="62"/>
      <c r="O359" s="62"/>
      <c r="P359" s="62"/>
      <c r="Q359" s="62"/>
      <c r="R359" s="62"/>
      <c r="S359" s="62"/>
      <c r="T359" s="62"/>
      <c r="U359" s="62"/>
      <c r="V359" s="62"/>
      <c r="W359" s="62"/>
      <c r="X359" s="62"/>
      <c r="Y359" s="62"/>
      <c r="Z359" s="62"/>
    </row>
    <row r="360" spans="1:26" ht="12.75" customHeight="1" x14ac:dyDescent="0.2">
      <c r="A360" s="62"/>
      <c r="B360" s="63"/>
      <c r="C360" s="64"/>
      <c r="D360" s="62"/>
      <c r="E360" s="62"/>
      <c r="F360" s="62"/>
      <c r="G360" s="62"/>
      <c r="H360" s="62"/>
      <c r="I360" s="62"/>
      <c r="J360" s="65"/>
      <c r="K360" s="62"/>
      <c r="L360" s="62"/>
      <c r="M360" s="62"/>
      <c r="N360" s="62"/>
      <c r="O360" s="62"/>
      <c r="P360" s="62"/>
      <c r="Q360" s="62"/>
      <c r="R360" s="62"/>
      <c r="S360" s="62"/>
      <c r="T360" s="62"/>
      <c r="U360" s="62"/>
      <c r="V360" s="62"/>
      <c r="W360" s="62"/>
      <c r="X360" s="62"/>
      <c r="Y360" s="62"/>
      <c r="Z360" s="62"/>
    </row>
    <row r="361" spans="1:26" ht="12.75" customHeight="1" x14ac:dyDescent="0.2">
      <c r="A361" s="62"/>
      <c r="B361" s="63"/>
      <c r="C361" s="64"/>
      <c r="D361" s="62"/>
      <c r="E361" s="62"/>
      <c r="F361" s="62"/>
      <c r="G361" s="62"/>
      <c r="H361" s="62"/>
      <c r="I361" s="62"/>
      <c r="J361" s="65"/>
      <c r="K361" s="62"/>
      <c r="L361" s="62"/>
      <c r="M361" s="62"/>
      <c r="N361" s="62"/>
      <c r="O361" s="62"/>
      <c r="P361" s="62"/>
      <c r="Q361" s="62"/>
      <c r="R361" s="62"/>
      <c r="S361" s="62"/>
      <c r="T361" s="62"/>
      <c r="U361" s="62"/>
      <c r="V361" s="62"/>
      <c r="W361" s="62"/>
      <c r="X361" s="62"/>
      <c r="Y361" s="62"/>
      <c r="Z361" s="62"/>
    </row>
    <row r="362" spans="1:26" ht="12.75" customHeight="1" x14ac:dyDescent="0.2">
      <c r="A362" s="62"/>
      <c r="B362" s="63"/>
      <c r="C362" s="64"/>
      <c r="D362" s="62"/>
      <c r="E362" s="62"/>
      <c r="F362" s="62"/>
      <c r="G362" s="62"/>
      <c r="H362" s="62"/>
      <c r="I362" s="62"/>
      <c r="J362" s="65"/>
      <c r="K362" s="62"/>
      <c r="L362" s="62"/>
      <c r="M362" s="62"/>
      <c r="N362" s="62"/>
      <c r="O362" s="62"/>
      <c r="P362" s="62"/>
      <c r="Q362" s="62"/>
      <c r="R362" s="62"/>
      <c r="S362" s="62"/>
      <c r="T362" s="62"/>
      <c r="U362" s="62"/>
      <c r="V362" s="62"/>
      <c r="W362" s="62"/>
      <c r="X362" s="62"/>
      <c r="Y362" s="62"/>
      <c r="Z362" s="62"/>
    </row>
    <row r="363" spans="1:26" ht="12.75" customHeight="1" x14ac:dyDescent="0.2">
      <c r="A363" s="62"/>
      <c r="B363" s="63"/>
      <c r="C363" s="64"/>
      <c r="D363" s="62"/>
      <c r="E363" s="62"/>
      <c r="F363" s="62"/>
      <c r="G363" s="62"/>
      <c r="H363" s="62"/>
      <c r="I363" s="62"/>
      <c r="J363" s="65"/>
      <c r="K363" s="62"/>
      <c r="L363" s="62"/>
      <c r="M363" s="62"/>
      <c r="N363" s="62"/>
      <c r="O363" s="62"/>
      <c r="P363" s="62"/>
      <c r="Q363" s="62"/>
      <c r="R363" s="62"/>
      <c r="S363" s="62"/>
      <c r="T363" s="62"/>
      <c r="U363" s="62"/>
      <c r="V363" s="62"/>
      <c r="W363" s="62"/>
      <c r="X363" s="62"/>
      <c r="Y363" s="62"/>
      <c r="Z363" s="62"/>
    </row>
    <row r="364" spans="1:26" ht="12.75" customHeight="1" x14ac:dyDescent="0.2">
      <c r="A364" s="62"/>
      <c r="B364" s="63"/>
      <c r="C364" s="64"/>
      <c r="D364" s="62"/>
      <c r="E364" s="62"/>
      <c r="F364" s="62"/>
      <c r="G364" s="62"/>
      <c r="H364" s="62"/>
      <c r="I364" s="62"/>
      <c r="J364" s="65"/>
      <c r="K364" s="62"/>
      <c r="L364" s="62"/>
      <c r="M364" s="62"/>
      <c r="N364" s="62"/>
      <c r="O364" s="62"/>
      <c r="P364" s="62"/>
      <c r="Q364" s="62"/>
      <c r="R364" s="62"/>
      <c r="S364" s="62"/>
      <c r="T364" s="62"/>
      <c r="U364" s="62"/>
      <c r="V364" s="62"/>
      <c r="W364" s="62"/>
      <c r="X364" s="62"/>
      <c r="Y364" s="62"/>
      <c r="Z364" s="62"/>
    </row>
    <row r="365" spans="1:26" ht="12.75" customHeight="1" x14ac:dyDescent="0.2">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x14ac:dyDescent="0.2">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x14ac:dyDescent="0.2">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x14ac:dyDescent="0.2">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x14ac:dyDescent="0.2">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x14ac:dyDescent="0.2">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x14ac:dyDescent="0.2">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x14ac:dyDescent="0.2">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x14ac:dyDescent="0.2">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x14ac:dyDescent="0.2">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x14ac:dyDescent="0.2">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x14ac:dyDescent="0.2">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x14ac:dyDescent="0.2">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x14ac:dyDescent="0.2">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x14ac:dyDescent="0.2">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x14ac:dyDescent="0.2">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x14ac:dyDescent="0.2">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x14ac:dyDescent="0.2">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x14ac:dyDescent="0.2">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x14ac:dyDescent="0.2">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x14ac:dyDescent="0.2">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x14ac:dyDescent="0.2">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x14ac:dyDescent="0.2">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x14ac:dyDescent="0.2">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x14ac:dyDescent="0.2">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x14ac:dyDescent="0.2">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x14ac:dyDescent="0.2">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x14ac:dyDescent="0.2">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x14ac:dyDescent="0.2">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x14ac:dyDescent="0.2">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x14ac:dyDescent="0.2">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x14ac:dyDescent="0.2">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x14ac:dyDescent="0.2">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x14ac:dyDescent="0.2">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x14ac:dyDescent="0.2">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x14ac:dyDescent="0.2">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x14ac:dyDescent="0.2">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x14ac:dyDescent="0.2">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x14ac:dyDescent="0.2">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x14ac:dyDescent="0.2">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x14ac:dyDescent="0.2">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x14ac:dyDescent="0.2">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x14ac:dyDescent="0.2">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x14ac:dyDescent="0.2">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x14ac:dyDescent="0.2">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x14ac:dyDescent="0.2">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x14ac:dyDescent="0.2">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x14ac:dyDescent="0.2">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x14ac:dyDescent="0.2">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x14ac:dyDescent="0.2">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x14ac:dyDescent="0.2">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x14ac:dyDescent="0.2">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x14ac:dyDescent="0.2">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x14ac:dyDescent="0.2">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x14ac:dyDescent="0.2">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x14ac:dyDescent="0.2">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x14ac:dyDescent="0.2">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x14ac:dyDescent="0.2">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x14ac:dyDescent="0.2">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x14ac:dyDescent="0.2">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x14ac:dyDescent="0.2">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x14ac:dyDescent="0.2">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x14ac:dyDescent="0.2">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x14ac:dyDescent="0.2">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x14ac:dyDescent="0.2">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x14ac:dyDescent="0.2">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x14ac:dyDescent="0.2">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x14ac:dyDescent="0.2">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x14ac:dyDescent="0.2">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x14ac:dyDescent="0.2">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x14ac:dyDescent="0.2">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x14ac:dyDescent="0.2">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x14ac:dyDescent="0.2">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x14ac:dyDescent="0.2">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x14ac:dyDescent="0.2">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x14ac:dyDescent="0.2">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x14ac:dyDescent="0.2">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x14ac:dyDescent="0.2">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x14ac:dyDescent="0.2">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x14ac:dyDescent="0.2">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x14ac:dyDescent="0.2">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x14ac:dyDescent="0.2">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x14ac:dyDescent="0.2">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x14ac:dyDescent="0.2">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x14ac:dyDescent="0.2">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x14ac:dyDescent="0.2">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x14ac:dyDescent="0.2">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x14ac:dyDescent="0.2">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x14ac:dyDescent="0.2">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x14ac:dyDescent="0.2">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x14ac:dyDescent="0.2">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x14ac:dyDescent="0.2">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x14ac:dyDescent="0.2">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x14ac:dyDescent="0.2">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x14ac:dyDescent="0.2">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x14ac:dyDescent="0.2">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x14ac:dyDescent="0.2">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x14ac:dyDescent="0.2">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x14ac:dyDescent="0.2">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x14ac:dyDescent="0.2">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x14ac:dyDescent="0.2">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x14ac:dyDescent="0.2">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x14ac:dyDescent="0.2">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x14ac:dyDescent="0.2">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x14ac:dyDescent="0.2">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x14ac:dyDescent="0.2">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x14ac:dyDescent="0.2">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x14ac:dyDescent="0.2">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x14ac:dyDescent="0.2">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x14ac:dyDescent="0.2">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x14ac:dyDescent="0.2">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x14ac:dyDescent="0.2">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x14ac:dyDescent="0.2">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x14ac:dyDescent="0.2">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x14ac:dyDescent="0.2">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x14ac:dyDescent="0.2">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x14ac:dyDescent="0.2">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x14ac:dyDescent="0.2">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x14ac:dyDescent="0.2">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x14ac:dyDescent="0.2">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x14ac:dyDescent="0.2">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x14ac:dyDescent="0.2">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x14ac:dyDescent="0.2">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x14ac:dyDescent="0.2">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x14ac:dyDescent="0.2">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x14ac:dyDescent="0.2">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x14ac:dyDescent="0.2">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x14ac:dyDescent="0.2">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x14ac:dyDescent="0.2">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x14ac:dyDescent="0.2">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x14ac:dyDescent="0.2">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x14ac:dyDescent="0.2">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x14ac:dyDescent="0.2">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x14ac:dyDescent="0.2">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x14ac:dyDescent="0.2">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x14ac:dyDescent="0.2">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x14ac:dyDescent="0.2">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x14ac:dyDescent="0.2">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x14ac:dyDescent="0.2">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x14ac:dyDescent="0.2">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x14ac:dyDescent="0.2">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x14ac:dyDescent="0.2">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x14ac:dyDescent="0.2">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x14ac:dyDescent="0.2">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x14ac:dyDescent="0.2">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x14ac:dyDescent="0.2">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x14ac:dyDescent="0.2">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x14ac:dyDescent="0.2">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x14ac:dyDescent="0.2">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x14ac:dyDescent="0.2">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x14ac:dyDescent="0.2">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x14ac:dyDescent="0.2">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x14ac:dyDescent="0.2">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x14ac:dyDescent="0.2">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x14ac:dyDescent="0.2">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x14ac:dyDescent="0.2">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x14ac:dyDescent="0.2">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x14ac:dyDescent="0.2">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x14ac:dyDescent="0.2">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x14ac:dyDescent="0.2">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x14ac:dyDescent="0.2">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x14ac:dyDescent="0.2">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x14ac:dyDescent="0.2">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x14ac:dyDescent="0.2">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x14ac:dyDescent="0.2">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x14ac:dyDescent="0.2">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x14ac:dyDescent="0.2">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x14ac:dyDescent="0.2">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x14ac:dyDescent="0.2">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x14ac:dyDescent="0.2">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x14ac:dyDescent="0.2">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x14ac:dyDescent="0.2">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x14ac:dyDescent="0.2">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x14ac:dyDescent="0.2">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x14ac:dyDescent="0.2">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x14ac:dyDescent="0.2">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x14ac:dyDescent="0.2">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x14ac:dyDescent="0.2">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x14ac:dyDescent="0.2">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x14ac:dyDescent="0.2">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x14ac:dyDescent="0.2">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x14ac:dyDescent="0.2">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x14ac:dyDescent="0.2">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x14ac:dyDescent="0.2">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x14ac:dyDescent="0.2">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x14ac:dyDescent="0.2">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x14ac:dyDescent="0.2">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x14ac:dyDescent="0.2">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x14ac:dyDescent="0.2">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x14ac:dyDescent="0.2">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x14ac:dyDescent="0.2">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x14ac:dyDescent="0.2">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x14ac:dyDescent="0.2">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x14ac:dyDescent="0.2">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x14ac:dyDescent="0.2">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x14ac:dyDescent="0.2">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x14ac:dyDescent="0.2">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x14ac:dyDescent="0.2">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x14ac:dyDescent="0.2">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x14ac:dyDescent="0.2">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x14ac:dyDescent="0.2">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x14ac:dyDescent="0.2">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x14ac:dyDescent="0.2">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x14ac:dyDescent="0.2">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x14ac:dyDescent="0.2">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x14ac:dyDescent="0.2">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x14ac:dyDescent="0.2">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x14ac:dyDescent="0.2">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x14ac:dyDescent="0.2">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x14ac:dyDescent="0.2">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x14ac:dyDescent="0.2">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x14ac:dyDescent="0.2">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x14ac:dyDescent="0.2">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x14ac:dyDescent="0.2">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x14ac:dyDescent="0.2">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x14ac:dyDescent="0.2">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x14ac:dyDescent="0.2">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x14ac:dyDescent="0.2">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x14ac:dyDescent="0.2">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x14ac:dyDescent="0.2">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x14ac:dyDescent="0.2">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x14ac:dyDescent="0.2">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x14ac:dyDescent="0.2">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x14ac:dyDescent="0.2">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x14ac:dyDescent="0.2">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x14ac:dyDescent="0.2">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x14ac:dyDescent="0.2">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x14ac:dyDescent="0.2">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x14ac:dyDescent="0.2">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x14ac:dyDescent="0.2">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x14ac:dyDescent="0.2">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x14ac:dyDescent="0.2">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x14ac:dyDescent="0.2">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x14ac:dyDescent="0.2">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x14ac:dyDescent="0.2">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x14ac:dyDescent="0.2">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x14ac:dyDescent="0.2">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x14ac:dyDescent="0.2">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x14ac:dyDescent="0.2">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x14ac:dyDescent="0.2">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x14ac:dyDescent="0.2">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x14ac:dyDescent="0.2">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x14ac:dyDescent="0.2">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x14ac:dyDescent="0.2">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x14ac:dyDescent="0.2">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x14ac:dyDescent="0.2">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x14ac:dyDescent="0.2">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x14ac:dyDescent="0.2">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x14ac:dyDescent="0.2">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x14ac:dyDescent="0.2">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x14ac:dyDescent="0.2">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x14ac:dyDescent="0.2">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x14ac:dyDescent="0.2">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x14ac:dyDescent="0.2">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x14ac:dyDescent="0.2">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x14ac:dyDescent="0.2">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x14ac:dyDescent="0.2">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x14ac:dyDescent="0.2">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x14ac:dyDescent="0.2">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x14ac:dyDescent="0.2">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x14ac:dyDescent="0.2">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x14ac:dyDescent="0.2">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x14ac:dyDescent="0.2">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x14ac:dyDescent="0.2">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x14ac:dyDescent="0.2">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x14ac:dyDescent="0.2">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x14ac:dyDescent="0.2">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x14ac:dyDescent="0.2">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x14ac:dyDescent="0.2">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x14ac:dyDescent="0.2">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x14ac:dyDescent="0.2">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x14ac:dyDescent="0.2">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x14ac:dyDescent="0.2">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x14ac:dyDescent="0.2">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x14ac:dyDescent="0.2">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x14ac:dyDescent="0.2">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x14ac:dyDescent="0.2">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x14ac:dyDescent="0.2">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x14ac:dyDescent="0.2">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x14ac:dyDescent="0.2">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x14ac:dyDescent="0.2">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x14ac:dyDescent="0.2">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x14ac:dyDescent="0.2">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x14ac:dyDescent="0.2">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x14ac:dyDescent="0.2">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x14ac:dyDescent="0.2">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x14ac:dyDescent="0.2">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x14ac:dyDescent="0.2">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x14ac:dyDescent="0.2">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x14ac:dyDescent="0.2">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x14ac:dyDescent="0.2">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x14ac:dyDescent="0.2">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x14ac:dyDescent="0.2">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x14ac:dyDescent="0.2">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x14ac:dyDescent="0.2">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x14ac:dyDescent="0.2">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x14ac:dyDescent="0.2">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x14ac:dyDescent="0.2">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x14ac:dyDescent="0.2">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x14ac:dyDescent="0.2">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x14ac:dyDescent="0.2">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x14ac:dyDescent="0.2">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x14ac:dyDescent="0.2">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x14ac:dyDescent="0.2">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x14ac:dyDescent="0.2">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x14ac:dyDescent="0.2">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x14ac:dyDescent="0.2">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x14ac:dyDescent="0.2">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x14ac:dyDescent="0.2">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x14ac:dyDescent="0.2">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x14ac:dyDescent="0.2">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x14ac:dyDescent="0.2">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x14ac:dyDescent="0.2">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x14ac:dyDescent="0.2">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x14ac:dyDescent="0.2">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x14ac:dyDescent="0.2">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x14ac:dyDescent="0.2">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x14ac:dyDescent="0.2">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x14ac:dyDescent="0.2">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x14ac:dyDescent="0.2">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x14ac:dyDescent="0.2">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x14ac:dyDescent="0.2">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x14ac:dyDescent="0.2">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x14ac:dyDescent="0.2">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x14ac:dyDescent="0.2">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x14ac:dyDescent="0.2">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x14ac:dyDescent="0.2">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x14ac:dyDescent="0.2">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x14ac:dyDescent="0.2">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x14ac:dyDescent="0.2">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x14ac:dyDescent="0.2">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x14ac:dyDescent="0.2">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x14ac:dyDescent="0.2">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x14ac:dyDescent="0.2">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x14ac:dyDescent="0.2">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x14ac:dyDescent="0.2">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x14ac:dyDescent="0.2">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x14ac:dyDescent="0.2">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x14ac:dyDescent="0.2">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x14ac:dyDescent="0.2">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x14ac:dyDescent="0.2">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x14ac:dyDescent="0.2">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x14ac:dyDescent="0.2">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x14ac:dyDescent="0.2">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x14ac:dyDescent="0.2">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x14ac:dyDescent="0.2">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x14ac:dyDescent="0.2">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x14ac:dyDescent="0.2">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x14ac:dyDescent="0.2">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x14ac:dyDescent="0.2">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x14ac:dyDescent="0.2">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x14ac:dyDescent="0.2">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x14ac:dyDescent="0.2">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x14ac:dyDescent="0.2">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x14ac:dyDescent="0.2">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x14ac:dyDescent="0.2">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x14ac:dyDescent="0.2">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x14ac:dyDescent="0.2">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x14ac:dyDescent="0.2">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x14ac:dyDescent="0.2">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x14ac:dyDescent="0.2">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x14ac:dyDescent="0.2">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x14ac:dyDescent="0.2">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x14ac:dyDescent="0.2">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x14ac:dyDescent="0.2">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x14ac:dyDescent="0.2">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x14ac:dyDescent="0.2">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x14ac:dyDescent="0.2">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x14ac:dyDescent="0.2">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x14ac:dyDescent="0.2">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x14ac:dyDescent="0.2">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x14ac:dyDescent="0.2">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x14ac:dyDescent="0.2">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x14ac:dyDescent="0.2">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x14ac:dyDescent="0.2">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x14ac:dyDescent="0.2">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x14ac:dyDescent="0.2">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x14ac:dyDescent="0.2">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x14ac:dyDescent="0.2">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x14ac:dyDescent="0.2">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x14ac:dyDescent="0.2">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x14ac:dyDescent="0.2">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x14ac:dyDescent="0.2">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x14ac:dyDescent="0.2">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x14ac:dyDescent="0.2">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x14ac:dyDescent="0.2">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x14ac:dyDescent="0.2">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x14ac:dyDescent="0.2">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x14ac:dyDescent="0.2">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x14ac:dyDescent="0.2">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x14ac:dyDescent="0.2">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x14ac:dyDescent="0.2">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x14ac:dyDescent="0.2">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x14ac:dyDescent="0.2">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x14ac:dyDescent="0.2">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x14ac:dyDescent="0.2">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x14ac:dyDescent="0.2">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x14ac:dyDescent="0.2">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x14ac:dyDescent="0.2">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x14ac:dyDescent="0.2">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x14ac:dyDescent="0.2">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x14ac:dyDescent="0.2">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x14ac:dyDescent="0.2">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x14ac:dyDescent="0.2">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x14ac:dyDescent="0.2">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x14ac:dyDescent="0.2">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x14ac:dyDescent="0.2">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x14ac:dyDescent="0.2">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x14ac:dyDescent="0.2">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x14ac:dyDescent="0.2">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x14ac:dyDescent="0.2">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x14ac:dyDescent="0.2">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x14ac:dyDescent="0.2">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x14ac:dyDescent="0.2">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x14ac:dyDescent="0.2">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x14ac:dyDescent="0.2">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x14ac:dyDescent="0.2">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x14ac:dyDescent="0.2">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x14ac:dyDescent="0.2">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x14ac:dyDescent="0.2">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x14ac:dyDescent="0.2">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x14ac:dyDescent="0.2">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x14ac:dyDescent="0.2">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x14ac:dyDescent="0.2">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x14ac:dyDescent="0.2">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x14ac:dyDescent="0.2">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x14ac:dyDescent="0.2">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x14ac:dyDescent="0.2">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x14ac:dyDescent="0.2">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x14ac:dyDescent="0.2">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x14ac:dyDescent="0.2">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x14ac:dyDescent="0.2">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x14ac:dyDescent="0.2">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x14ac:dyDescent="0.2">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x14ac:dyDescent="0.2">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x14ac:dyDescent="0.2">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x14ac:dyDescent="0.2">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x14ac:dyDescent="0.2">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x14ac:dyDescent="0.2">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x14ac:dyDescent="0.2">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x14ac:dyDescent="0.2">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x14ac:dyDescent="0.2">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x14ac:dyDescent="0.2">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x14ac:dyDescent="0.2">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x14ac:dyDescent="0.2">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x14ac:dyDescent="0.2">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x14ac:dyDescent="0.2">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x14ac:dyDescent="0.2">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x14ac:dyDescent="0.2">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x14ac:dyDescent="0.2">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x14ac:dyDescent="0.2">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x14ac:dyDescent="0.2">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x14ac:dyDescent="0.2">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x14ac:dyDescent="0.2">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x14ac:dyDescent="0.2">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x14ac:dyDescent="0.2">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x14ac:dyDescent="0.2">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x14ac:dyDescent="0.2">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x14ac:dyDescent="0.2">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x14ac:dyDescent="0.2">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x14ac:dyDescent="0.2">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x14ac:dyDescent="0.2">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x14ac:dyDescent="0.2">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x14ac:dyDescent="0.2">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x14ac:dyDescent="0.2">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x14ac:dyDescent="0.2">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x14ac:dyDescent="0.2">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x14ac:dyDescent="0.2">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x14ac:dyDescent="0.2">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x14ac:dyDescent="0.2">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x14ac:dyDescent="0.2">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x14ac:dyDescent="0.2">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x14ac:dyDescent="0.2">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x14ac:dyDescent="0.2">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x14ac:dyDescent="0.2">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x14ac:dyDescent="0.2">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x14ac:dyDescent="0.2">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x14ac:dyDescent="0.2">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x14ac:dyDescent="0.2">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x14ac:dyDescent="0.2">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x14ac:dyDescent="0.2">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x14ac:dyDescent="0.2">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x14ac:dyDescent="0.2">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x14ac:dyDescent="0.2">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x14ac:dyDescent="0.2">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x14ac:dyDescent="0.2">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x14ac:dyDescent="0.2">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x14ac:dyDescent="0.2">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x14ac:dyDescent="0.2">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x14ac:dyDescent="0.2">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x14ac:dyDescent="0.2">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x14ac:dyDescent="0.2">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x14ac:dyDescent="0.2">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x14ac:dyDescent="0.2">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x14ac:dyDescent="0.2">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x14ac:dyDescent="0.2">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x14ac:dyDescent="0.2">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x14ac:dyDescent="0.2">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x14ac:dyDescent="0.2">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x14ac:dyDescent="0.2">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x14ac:dyDescent="0.2">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x14ac:dyDescent="0.2">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x14ac:dyDescent="0.2">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x14ac:dyDescent="0.2">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x14ac:dyDescent="0.2">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x14ac:dyDescent="0.2">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x14ac:dyDescent="0.2">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x14ac:dyDescent="0.2">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x14ac:dyDescent="0.2">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x14ac:dyDescent="0.2">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x14ac:dyDescent="0.2">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x14ac:dyDescent="0.2">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x14ac:dyDescent="0.2">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x14ac:dyDescent="0.2">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x14ac:dyDescent="0.2">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x14ac:dyDescent="0.2">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x14ac:dyDescent="0.2">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x14ac:dyDescent="0.2">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x14ac:dyDescent="0.2">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x14ac:dyDescent="0.2">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x14ac:dyDescent="0.2">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x14ac:dyDescent="0.2">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x14ac:dyDescent="0.2">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x14ac:dyDescent="0.2">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x14ac:dyDescent="0.2">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x14ac:dyDescent="0.2">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x14ac:dyDescent="0.2">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x14ac:dyDescent="0.2">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x14ac:dyDescent="0.2">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x14ac:dyDescent="0.2">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x14ac:dyDescent="0.2">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x14ac:dyDescent="0.2">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x14ac:dyDescent="0.2">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x14ac:dyDescent="0.2">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x14ac:dyDescent="0.2">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x14ac:dyDescent="0.2">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x14ac:dyDescent="0.2">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x14ac:dyDescent="0.2">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x14ac:dyDescent="0.2">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x14ac:dyDescent="0.2">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x14ac:dyDescent="0.2">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x14ac:dyDescent="0.2">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x14ac:dyDescent="0.2">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x14ac:dyDescent="0.2">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x14ac:dyDescent="0.2">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x14ac:dyDescent="0.2">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x14ac:dyDescent="0.2">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x14ac:dyDescent="0.2">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x14ac:dyDescent="0.2">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x14ac:dyDescent="0.2">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x14ac:dyDescent="0.2">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x14ac:dyDescent="0.2">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x14ac:dyDescent="0.2">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x14ac:dyDescent="0.2">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x14ac:dyDescent="0.2">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x14ac:dyDescent="0.2">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x14ac:dyDescent="0.2">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x14ac:dyDescent="0.2">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x14ac:dyDescent="0.2">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x14ac:dyDescent="0.2">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x14ac:dyDescent="0.2">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x14ac:dyDescent="0.2">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x14ac:dyDescent="0.2">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x14ac:dyDescent="0.2">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x14ac:dyDescent="0.2">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x14ac:dyDescent="0.2">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x14ac:dyDescent="0.2">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x14ac:dyDescent="0.2">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x14ac:dyDescent="0.2">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x14ac:dyDescent="0.2">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x14ac:dyDescent="0.2">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x14ac:dyDescent="0.2">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x14ac:dyDescent="0.2">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x14ac:dyDescent="0.2">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x14ac:dyDescent="0.2">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x14ac:dyDescent="0.2">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x14ac:dyDescent="0.2">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x14ac:dyDescent="0.2">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x14ac:dyDescent="0.2">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x14ac:dyDescent="0.2">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x14ac:dyDescent="0.2">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x14ac:dyDescent="0.2">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x14ac:dyDescent="0.2">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x14ac:dyDescent="0.2">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x14ac:dyDescent="0.2">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x14ac:dyDescent="0.2">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x14ac:dyDescent="0.2">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x14ac:dyDescent="0.2">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x14ac:dyDescent="0.2">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x14ac:dyDescent="0.2">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x14ac:dyDescent="0.2">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x14ac:dyDescent="0.2">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x14ac:dyDescent="0.2">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x14ac:dyDescent="0.2">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x14ac:dyDescent="0.2">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x14ac:dyDescent="0.2">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x14ac:dyDescent="0.2">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x14ac:dyDescent="0.2">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x14ac:dyDescent="0.2">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x14ac:dyDescent="0.2">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x14ac:dyDescent="0.2">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x14ac:dyDescent="0.2">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x14ac:dyDescent="0.2">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x14ac:dyDescent="0.2">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x14ac:dyDescent="0.2">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x14ac:dyDescent="0.2">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x14ac:dyDescent="0.2">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x14ac:dyDescent="0.2">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x14ac:dyDescent="0.2">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x14ac:dyDescent="0.2">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x14ac:dyDescent="0.2">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x14ac:dyDescent="0.2">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x14ac:dyDescent="0.2">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x14ac:dyDescent="0.2">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x14ac:dyDescent="0.2">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x14ac:dyDescent="0.2">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x14ac:dyDescent="0.2">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x14ac:dyDescent="0.2">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x14ac:dyDescent="0.2">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x14ac:dyDescent="0.2">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x14ac:dyDescent="0.2">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x14ac:dyDescent="0.2">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x14ac:dyDescent="0.2">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x14ac:dyDescent="0.2">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x14ac:dyDescent="0.2">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x14ac:dyDescent="0.2">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x14ac:dyDescent="0.2">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x14ac:dyDescent="0.2">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x14ac:dyDescent="0.2">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x14ac:dyDescent="0.2">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x14ac:dyDescent="0.2">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x14ac:dyDescent="0.2">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x14ac:dyDescent="0.2">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2.75" customHeight="1" x14ac:dyDescent="0.2">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2.75" customHeight="1" x14ac:dyDescent="0.2">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K15:K35 K37:K92">
    <cfRule type="cellIs" dxfId="46" priority="13" operator="equal">
      <formula>$I$7</formula>
    </cfRule>
  </conditionalFormatting>
  <conditionalFormatting sqref="K15:K35 K37:K92">
    <cfRule type="cellIs" dxfId="45" priority="14" operator="equal">
      <formula>$I$8</formula>
    </cfRule>
  </conditionalFormatting>
  <conditionalFormatting sqref="K15:K35 K37:K92">
    <cfRule type="cellIs" dxfId="44" priority="15" operator="equal">
      <formula>$I$9</formula>
    </cfRule>
  </conditionalFormatting>
  <conditionalFormatting sqref="K15:K35 K37:K92">
    <cfRule type="cellIs" dxfId="43" priority="16" operator="between">
      <formula>0</formula>
      <formula>$I$10</formula>
    </cfRule>
  </conditionalFormatting>
  <conditionalFormatting sqref="L39 L56 L68 L82">
    <cfRule type="cellIs" dxfId="42" priority="17" operator="between">
      <formula>0.76</formula>
      <formula>1</formula>
    </cfRule>
  </conditionalFormatting>
  <conditionalFormatting sqref="L39 L56 L68 L82">
    <cfRule type="cellIs" dxfId="41" priority="18" operator="between">
      <formula>0.51</formula>
      <formula>0.75</formula>
    </cfRule>
  </conditionalFormatting>
  <conditionalFormatting sqref="L39 L56 L68 L82">
    <cfRule type="cellIs" dxfId="40" priority="19" operator="between">
      <formula>0.26</formula>
      <formula>0.5</formula>
    </cfRule>
  </conditionalFormatting>
  <conditionalFormatting sqref="L39 L56 L68 L82">
    <cfRule type="cellIs" dxfId="39" priority="20" operator="between">
      <formula>0</formula>
      <formula>0.25</formula>
    </cfRule>
  </conditionalFormatting>
  <conditionalFormatting sqref="K93:K95">
    <cfRule type="cellIs" dxfId="38" priority="21" operator="equal">
      <formula>$I$7</formula>
    </cfRule>
  </conditionalFormatting>
  <conditionalFormatting sqref="K93:K95">
    <cfRule type="cellIs" dxfId="37" priority="22" operator="equal">
      <formula>$I$8</formula>
    </cfRule>
  </conditionalFormatting>
  <conditionalFormatting sqref="K93:K95">
    <cfRule type="cellIs" dxfId="36" priority="23" operator="equal">
      <formula>$I$9</formula>
    </cfRule>
  </conditionalFormatting>
  <conditionalFormatting sqref="K93:K95">
    <cfRule type="cellIs" dxfId="35" priority="24" operator="between">
      <formula>0</formula>
      <formula>$I$10</formula>
    </cfRule>
  </conditionalFormatting>
  <conditionalFormatting sqref="C15">
    <cfRule type="cellIs" dxfId="34" priority="9" operator="equal">
      <formula>$I$15</formula>
    </cfRule>
  </conditionalFormatting>
  <conditionalFormatting sqref="C15">
    <cfRule type="cellIs" dxfId="33" priority="10" operator="equal">
      <formula>$I$15</formula>
    </cfRule>
  </conditionalFormatting>
  <conditionalFormatting sqref="L15">
    <cfRule type="cellIs" dxfId="32" priority="5" operator="between">
      <formula>0.76</formula>
      <formula>1</formula>
    </cfRule>
  </conditionalFormatting>
  <conditionalFormatting sqref="L15">
    <cfRule type="cellIs" dxfId="31" priority="6" operator="between">
      <formula>0.51</formula>
      <formula>0.75</formula>
    </cfRule>
  </conditionalFormatting>
  <conditionalFormatting sqref="L15">
    <cfRule type="cellIs" dxfId="30" priority="7" operator="between">
      <formula>0.26</formula>
      <formula>0.5</formula>
    </cfRule>
  </conditionalFormatting>
  <conditionalFormatting sqref="L15">
    <cfRule type="cellIs" dxfId="29" priority="8" operator="between">
      <formula>0</formula>
      <formula>0.25</formula>
    </cfRule>
  </conditionalFormatting>
  <conditionalFormatting sqref="K36">
    <cfRule type="cellIs" dxfId="28" priority="1" operator="equal">
      <formula>$I$7</formula>
    </cfRule>
  </conditionalFormatting>
  <conditionalFormatting sqref="K36">
    <cfRule type="cellIs" dxfId="27" priority="2" operator="equal">
      <formula>$I$8</formula>
    </cfRule>
  </conditionalFormatting>
  <conditionalFormatting sqref="K36">
    <cfRule type="cellIs" dxfId="26" priority="3" operator="equal">
      <formula>$I$9</formula>
    </cfRule>
  </conditionalFormatting>
  <conditionalFormatting sqref="K36">
    <cfRule type="cellIs" dxfId="25" priority="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D32" zoomScale="62" zoomScaleNormal="62" workbookViewId="0">
      <selection activeCell="J25" sqref="J25"/>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112"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93"/>
      <c r="B1" s="93"/>
      <c r="C1" s="93"/>
      <c r="D1" s="93"/>
      <c r="E1" s="93"/>
      <c r="F1" s="93"/>
      <c r="G1" s="93"/>
      <c r="H1" s="93"/>
      <c r="I1" s="93"/>
      <c r="J1" s="93"/>
      <c r="K1" s="93"/>
      <c r="L1" s="93"/>
      <c r="M1" s="93"/>
      <c r="N1" s="93"/>
      <c r="O1" s="93"/>
      <c r="P1" s="93"/>
      <c r="Q1" s="93"/>
      <c r="R1" s="93"/>
      <c r="S1" s="93"/>
      <c r="T1" s="93"/>
      <c r="U1" s="93"/>
      <c r="V1" s="93"/>
      <c r="W1" s="93"/>
      <c r="X1" s="93"/>
      <c r="Y1" s="93"/>
      <c r="Z1" s="93"/>
    </row>
    <row r="2" spans="1:26" ht="18" customHeight="1" x14ac:dyDescent="0.2">
      <c r="A2" s="93"/>
      <c r="B2" s="94"/>
      <c r="C2" s="95"/>
      <c r="D2" s="95"/>
      <c r="E2" s="95"/>
      <c r="F2" s="95"/>
      <c r="G2" s="95"/>
      <c r="H2" s="95"/>
      <c r="I2" s="95"/>
      <c r="J2" s="95"/>
      <c r="K2" s="95"/>
      <c r="L2" s="95"/>
      <c r="M2" s="95"/>
      <c r="N2" s="95"/>
      <c r="O2" s="95"/>
      <c r="P2" s="96"/>
      <c r="Q2" s="93"/>
      <c r="R2" s="93"/>
      <c r="S2" s="93"/>
      <c r="T2" s="93"/>
      <c r="U2" s="93"/>
      <c r="V2" s="93"/>
      <c r="W2" s="93"/>
      <c r="X2" s="93"/>
      <c r="Y2" s="93"/>
      <c r="Z2" s="93"/>
    </row>
    <row r="3" spans="1:26" ht="18" customHeight="1" x14ac:dyDescent="0.3">
      <c r="A3" s="93"/>
      <c r="B3" s="97"/>
      <c r="C3" s="93"/>
      <c r="D3" s="93"/>
      <c r="E3" s="795" t="s">
        <v>267</v>
      </c>
      <c r="F3" s="796" t="s">
        <v>268</v>
      </c>
      <c r="G3" s="797"/>
      <c r="H3" s="797"/>
      <c r="I3" s="797"/>
      <c r="J3" s="797"/>
      <c r="K3" s="797"/>
      <c r="L3" s="797"/>
      <c r="M3" s="798"/>
      <c r="N3" s="98"/>
      <c r="O3" s="98"/>
      <c r="P3" s="99"/>
      <c r="Q3" s="93"/>
      <c r="R3" s="93"/>
      <c r="S3" s="93"/>
      <c r="T3" s="93"/>
      <c r="U3" s="93"/>
      <c r="V3" s="93"/>
      <c r="W3" s="93"/>
      <c r="X3" s="93"/>
      <c r="Y3" s="93"/>
      <c r="Z3" s="93"/>
    </row>
    <row r="4" spans="1:26" ht="18" customHeight="1" x14ac:dyDescent="0.3">
      <c r="A4" s="93"/>
      <c r="B4" s="97"/>
      <c r="C4" s="93"/>
      <c r="D4" s="93"/>
      <c r="E4" s="372"/>
      <c r="F4" s="799"/>
      <c r="G4" s="800"/>
      <c r="H4" s="800"/>
      <c r="I4" s="800"/>
      <c r="J4" s="800"/>
      <c r="K4" s="800"/>
      <c r="L4" s="800"/>
      <c r="M4" s="801"/>
      <c r="N4" s="98"/>
      <c r="O4" s="98"/>
      <c r="P4" s="99"/>
      <c r="Q4" s="93"/>
      <c r="R4" s="93"/>
      <c r="S4" s="93"/>
      <c r="T4" s="93"/>
      <c r="U4" s="93"/>
      <c r="V4" s="93"/>
      <c r="W4" s="93"/>
      <c r="X4" s="93"/>
      <c r="Y4" s="93"/>
      <c r="Z4" s="93"/>
    </row>
    <row r="5" spans="1:26" ht="41.25" customHeight="1" x14ac:dyDescent="0.3">
      <c r="A5" s="93"/>
      <c r="B5" s="97"/>
      <c r="C5" s="93"/>
      <c r="D5" s="93"/>
      <c r="E5" s="100" t="s">
        <v>269</v>
      </c>
      <c r="F5" s="802" t="s">
        <v>533</v>
      </c>
      <c r="G5" s="449"/>
      <c r="H5" s="449"/>
      <c r="I5" s="449"/>
      <c r="J5" s="449"/>
      <c r="K5" s="449"/>
      <c r="L5" s="449"/>
      <c r="M5" s="361"/>
      <c r="N5" s="101"/>
      <c r="O5" s="101"/>
      <c r="P5" s="99"/>
      <c r="Q5" s="93"/>
      <c r="R5" s="93"/>
      <c r="S5" s="93"/>
      <c r="T5" s="93"/>
      <c r="U5" s="93"/>
      <c r="V5" s="93"/>
      <c r="W5" s="93"/>
      <c r="X5" s="93"/>
      <c r="Y5" s="93"/>
      <c r="Z5" s="93"/>
    </row>
    <row r="6" spans="1:26" ht="18" customHeight="1" x14ac:dyDescent="0.3">
      <c r="A6" s="93"/>
      <c r="B6" s="97"/>
      <c r="C6" s="93"/>
      <c r="D6" s="93"/>
      <c r="E6" s="102"/>
      <c r="F6" s="101"/>
      <c r="G6" s="101"/>
      <c r="H6" s="101"/>
      <c r="I6" s="101"/>
      <c r="J6" s="101"/>
      <c r="K6" s="101"/>
      <c r="L6" s="101"/>
      <c r="M6" s="93"/>
      <c r="N6" s="93"/>
      <c r="O6" s="93"/>
      <c r="P6" s="99"/>
      <c r="Q6" s="93"/>
      <c r="R6" s="93"/>
      <c r="S6" s="93"/>
      <c r="T6" s="93"/>
      <c r="U6" s="93"/>
      <c r="V6" s="93"/>
      <c r="W6" s="93"/>
      <c r="X6" s="93"/>
      <c r="Y6" s="93"/>
      <c r="Z6" s="93"/>
    </row>
    <row r="7" spans="1:26" ht="93" customHeight="1" x14ac:dyDescent="0.2">
      <c r="A7" s="93"/>
      <c r="B7" s="97"/>
      <c r="C7" s="93"/>
      <c r="D7" s="93"/>
      <c r="E7" s="93"/>
      <c r="F7" s="93"/>
      <c r="G7" s="93"/>
      <c r="H7" s="93"/>
      <c r="I7" s="803">
        <v>7</v>
      </c>
      <c r="J7" s="748"/>
      <c r="K7" s="749"/>
      <c r="L7" s="93"/>
      <c r="M7" s="103">
        <f>+AVERAGE(G25,G27,G29,G31,G33)</f>
        <v>1</v>
      </c>
      <c r="N7" s="104"/>
      <c r="O7" s="104"/>
      <c r="P7" s="99"/>
      <c r="Q7" s="93"/>
      <c r="R7" s="93"/>
      <c r="S7" s="93"/>
      <c r="T7" s="93"/>
      <c r="U7" s="93"/>
      <c r="V7" s="93"/>
      <c r="W7" s="93"/>
      <c r="X7" s="93"/>
      <c r="Y7" s="93"/>
      <c r="Z7" s="93"/>
    </row>
    <row r="8" spans="1:26" ht="18" customHeight="1" x14ac:dyDescent="0.25">
      <c r="A8" s="93"/>
      <c r="B8" s="97"/>
      <c r="C8" s="93"/>
      <c r="D8" s="93"/>
      <c r="E8" s="93"/>
      <c r="F8" s="93"/>
      <c r="G8" s="93"/>
      <c r="H8" s="93"/>
      <c r="I8" s="93"/>
      <c r="J8" s="93"/>
      <c r="K8" s="93"/>
      <c r="L8" s="93"/>
      <c r="M8" s="105"/>
      <c r="N8" s="105"/>
      <c r="O8" s="105"/>
      <c r="P8" s="99"/>
      <c r="Q8" s="93"/>
      <c r="R8" s="93"/>
      <c r="S8" s="93"/>
      <c r="T8" s="93"/>
      <c r="U8" s="93"/>
      <c r="V8" s="93"/>
      <c r="W8" s="93"/>
      <c r="X8" s="93"/>
      <c r="Y8" s="93"/>
      <c r="Z8" s="93"/>
    </row>
    <row r="9" spans="1:26" ht="18" customHeight="1" x14ac:dyDescent="0.2">
      <c r="A9" s="93"/>
      <c r="B9" s="97"/>
      <c r="C9" s="93"/>
      <c r="D9" s="93"/>
      <c r="E9" s="93"/>
      <c r="F9" s="93"/>
      <c r="G9" s="93"/>
      <c r="H9" s="93"/>
      <c r="I9" s="93"/>
      <c r="J9" s="93"/>
      <c r="K9" s="93"/>
      <c r="L9" s="93"/>
      <c r="M9" s="93"/>
      <c r="N9" s="93"/>
      <c r="O9" s="93"/>
      <c r="P9" s="99"/>
      <c r="Q9" s="93"/>
      <c r="R9" s="93"/>
      <c r="S9" s="93"/>
      <c r="T9" s="93"/>
      <c r="U9" s="93"/>
      <c r="V9" s="93"/>
      <c r="W9" s="93"/>
      <c r="X9" s="93"/>
      <c r="Y9" s="93"/>
      <c r="Z9" s="93"/>
    </row>
    <row r="10" spans="1:26" ht="12.75" customHeight="1" x14ac:dyDescent="0.2">
      <c r="A10" s="93"/>
      <c r="B10" s="97"/>
      <c r="C10" s="93"/>
      <c r="D10" s="93"/>
      <c r="E10" s="93"/>
      <c r="F10" s="93"/>
      <c r="G10" s="93"/>
      <c r="H10" s="93"/>
      <c r="I10" s="93"/>
      <c r="J10" s="93"/>
      <c r="K10" s="93"/>
      <c r="L10" s="93"/>
      <c r="M10" s="93"/>
      <c r="N10" s="93"/>
      <c r="O10" s="93"/>
      <c r="P10" s="99"/>
      <c r="Q10" s="93"/>
      <c r="R10" s="93"/>
      <c r="S10" s="93"/>
      <c r="T10" s="93"/>
      <c r="U10" s="93"/>
      <c r="V10" s="93"/>
      <c r="W10" s="93"/>
      <c r="X10" s="93"/>
      <c r="Y10" s="93"/>
      <c r="Z10" s="93"/>
    </row>
    <row r="11" spans="1:26" ht="12.75" customHeight="1" x14ac:dyDescent="0.2">
      <c r="A11" s="93"/>
      <c r="B11" s="97"/>
      <c r="C11" s="93"/>
      <c r="D11" s="93"/>
      <c r="E11" s="93"/>
      <c r="F11" s="93"/>
      <c r="G11" s="93"/>
      <c r="H11" s="93"/>
      <c r="I11" s="93"/>
      <c r="J11" s="93"/>
      <c r="K11" s="93"/>
      <c r="L11" s="93"/>
      <c r="M11" s="93"/>
      <c r="N11" s="93"/>
      <c r="O11" s="93"/>
      <c r="P11" s="99"/>
      <c r="Q11" s="93"/>
      <c r="R11" s="93"/>
      <c r="S11" s="93"/>
      <c r="T11" s="93"/>
      <c r="U11" s="93"/>
      <c r="V11" s="93"/>
      <c r="W11" s="93"/>
      <c r="X11" s="93"/>
      <c r="Y11" s="93"/>
      <c r="Z11" s="93"/>
    </row>
    <row r="12" spans="1:26" ht="12.75" customHeight="1" x14ac:dyDescent="0.2">
      <c r="A12" s="93"/>
      <c r="B12" s="97"/>
      <c r="C12" s="93"/>
      <c r="D12" s="93"/>
      <c r="E12" s="93"/>
      <c r="F12" s="93"/>
      <c r="G12" s="93"/>
      <c r="H12" s="93"/>
      <c r="I12" s="93"/>
      <c r="J12" s="93"/>
      <c r="K12" s="93"/>
      <c r="L12" s="93"/>
      <c r="M12" s="93"/>
      <c r="N12" s="93"/>
      <c r="O12" s="93"/>
      <c r="P12" s="99"/>
      <c r="Q12" s="93"/>
      <c r="R12" s="93"/>
      <c r="S12" s="93"/>
      <c r="T12" s="93"/>
      <c r="U12" s="93"/>
      <c r="V12" s="93"/>
      <c r="W12" s="93"/>
      <c r="X12" s="93"/>
      <c r="Y12" s="93"/>
      <c r="Z12" s="93"/>
    </row>
    <row r="13" spans="1:26" ht="12.75" customHeight="1" x14ac:dyDescent="0.2">
      <c r="A13" s="93"/>
      <c r="B13" s="97"/>
      <c r="C13" s="93"/>
      <c r="D13" s="93"/>
      <c r="E13" s="93"/>
      <c r="F13" s="93"/>
      <c r="G13" s="93"/>
      <c r="H13" s="93"/>
      <c r="I13" s="93"/>
      <c r="J13" s="93"/>
      <c r="K13" s="93"/>
      <c r="L13" s="93"/>
      <c r="M13" s="93"/>
      <c r="N13" s="93"/>
      <c r="O13" s="93"/>
      <c r="P13" s="99"/>
      <c r="Q13" s="93"/>
      <c r="R13" s="93"/>
      <c r="S13" s="93"/>
      <c r="T13" s="93"/>
      <c r="U13" s="93"/>
      <c r="V13" s="93"/>
      <c r="W13" s="93"/>
      <c r="X13" s="93"/>
      <c r="Y13" s="93"/>
      <c r="Z13" s="93"/>
    </row>
    <row r="14" spans="1:26" ht="12.75" customHeight="1" x14ac:dyDescent="0.2">
      <c r="A14" s="93"/>
      <c r="B14" s="97"/>
      <c r="C14" s="93"/>
      <c r="D14" s="93"/>
      <c r="E14" s="93"/>
      <c r="F14" s="93"/>
      <c r="G14" s="93"/>
      <c r="H14" s="93"/>
      <c r="I14" s="93"/>
      <c r="J14" s="93"/>
      <c r="K14" s="93"/>
      <c r="L14" s="93"/>
      <c r="M14" s="93"/>
      <c r="N14" s="93"/>
      <c r="O14" s="93"/>
      <c r="P14" s="99"/>
      <c r="Q14" s="93"/>
      <c r="R14" s="93"/>
      <c r="S14" s="93"/>
      <c r="T14" s="93"/>
      <c r="U14" s="93"/>
      <c r="V14" s="93"/>
      <c r="W14" s="93"/>
      <c r="X14" s="93"/>
      <c r="Y14" s="93"/>
      <c r="Z14" s="93"/>
    </row>
    <row r="15" spans="1:26" ht="12.75" customHeight="1" x14ac:dyDescent="0.2">
      <c r="A15" s="93"/>
      <c r="B15" s="97"/>
      <c r="C15" s="93"/>
      <c r="D15" s="93"/>
      <c r="E15" s="93"/>
      <c r="F15" s="93"/>
      <c r="G15" s="93"/>
      <c r="H15" s="93"/>
      <c r="I15" s="93"/>
      <c r="J15" s="93"/>
      <c r="K15" s="93"/>
      <c r="L15" s="93"/>
      <c r="M15" s="93"/>
      <c r="N15" s="93"/>
      <c r="O15" s="93"/>
      <c r="P15" s="99"/>
      <c r="Q15" s="93"/>
      <c r="R15" s="93"/>
      <c r="S15" s="93"/>
      <c r="T15" s="93"/>
      <c r="U15" s="93"/>
      <c r="V15" s="93"/>
      <c r="W15" s="93"/>
      <c r="X15" s="93"/>
      <c r="Y15" s="93"/>
      <c r="Z15" s="93"/>
    </row>
    <row r="16" spans="1:26" ht="12.75" customHeight="1" x14ac:dyDescent="0.2">
      <c r="A16" s="93"/>
      <c r="B16" s="97"/>
      <c r="C16" s="93"/>
      <c r="D16" s="93"/>
      <c r="E16" s="93"/>
      <c r="F16" s="93"/>
      <c r="G16" s="93"/>
      <c r="H16" s="93"/>
      <c r="I16" s="93"/>
      <c r="J16" s="93"/>
      <c r="K16" s="93"/>
      <c r="L16" s="93"/>
      <c r="M16" s="93"/>
      <c r="N16" s="93"/>
      <c r="O16" s="93"/>
      <c r="P16" s="99"/>
      <c r="Q16" s="93"/>
      <c r="R16" s="93"/>
      <c r="S16" s="93"/>
      <c r="T16" s="93"/>
      <c r="U16" s="93"/>
      <c r="V16" s="93"/>
      <c r="W16" s="93"/>
      <c r="X16" s="93"/>
      <c r="Y16" s="93"/>
      <c r="Z16" s="93"/>
    </row>
    <row r="17" spans="1:26" ht="12.75" customHeight="1" x14ac:dyDescent="0.2">
      <c r="A17" s="93"/>
      <c r="B17" s="97"/>
      <c r="C17" s="804" t="s">
        <v>270</v>
      </c>
      <c r="D17" s="805"/>
      <c r="E17" s="805"/>
      <c r="F17" s="805"/>
      <c r="G17" s="805"/>
      <c r="H17" s="805"/>
      <c r="I17" s="805"/>
      <c r="J17" s="805"/>
      <c r="K17" s="805"/>
      <c r="L17" s="805"/>
      <c r="M17" s="806"/>
      <c r="N17" s="106"/>
      <c r="O17" s="106"/>
      <c r="P17" s="99"/>
      <c r="Q17" s="93"/>
      <c r="R17" s="93"/>
      <c r="S17" s="93"/>
      <c r="T17" s="93"/>
      <c r="U17" s="93"/>
      <c r="V17" s="93"/>
      <c r="W17" s="93"/>
      <c r="X17" s="93"/>
      <c r="Y17" s="93"/>
      <c r="Z17" s="93"/>
    </row>
    <row r="18" spans="1:26" ht="15.75" customHeight="1" x14ac:dyDescent="0.2">
      <c r="A18" s="93"/>
      <c r="B18" s="97"/>
      <c r="C18" s="107"/>
      <c r="D18" s="107"/>
      <c r="E18" s="107"/>
      <c r="F18" s="107"/>
      <c r="G18" s="107"/>
      <c r="H18" s="107"/>
      <c r="I18" s="107"/>
      <c r="J18" s="107"/>
      <c r="K18" s="107"/>
      <c r="L18" s="107"/>
      <c r="M18" s="107"/>
      <c r="N18" s="108"/>
      <c r="O18" s="108"/>
      <c r="P18" s="99"/>
      <c r="Q18" s="93"/>
      <c r="R18" s="93"/>
      <c r="S18" s="93"/>
      <c r="T18" s="93"/>
      <c r="U18" s="93"/>
      <c r="V18" s="93"/>
      <c r="W18" s="93"/>
      <c r="X18" s="93"/>
      <c r="Y18" s="93"/>
      <c r="Z18" s="93"/>
    </row>
    <row r="19" spans="1:26" ht="162.75" customHeight="1" x14ac:dyDescent="0.3">
      <c r="A19" s="93"/>
      <c r="B19" s="97"/>
      <c r="C19" s="807" t="s">
        <v>271</v>
      </c>
      <c r="D19" s="808"/>
      <c r="E19" s="281" t="s">
        <v>272</v>
      </c>
      <c r="F19" s="787" t="s">
        <v>497</v>
      </c>
      <c r="G19" s="788"/>
      <c r="H19" s="788"/>
      <c r="I19" s="788"/>
      <c r="J19" s="788"/>
      <c r="K19" s="788"/>
      <c r="L19" s="788"/>
      <c r="M19" s="789"/>
      <c r="N19" s="282"/>
      <c r="O19" s="282"/>
      <c r="P19" s="99"/>
      <c r="Q19" s="93"/>
      <c r="R19" s="93"/>
      <c r="S19" s="93"/>
      <c r="T19" s="93"/>
      <c r="U19" s="93"/>
      <c r="V19" s="93"/>
      <c r="W19" s="93"/>
      <c r="X19" s="93"/>
      <c r="Y19" s="93"/>
      <c r="Z19" s="93"/>
    </row>
    <row r="20" spans="1:26" ht="159.75" customHeight="1" x14ac:dyDescent="0.3">
      <c r="A20" s="93"/>
      <c r="B20" s="97"/>
      <c r="C20" s="807" t="s">
        <v>273</v>
      </c>
      <c r="D20" s="808"/>
      <c r="E20" s="281" t="s">
        <v>272</v>
      </c>
      <c r="F20" s="787" t="s">
        <v>274</v>
      </c>
      <c r="G20" s="788"/>
      <c r="H20" s="788"/>
      <c r="I20" s="788"/>
      <c r="J20" s="788"/>
      <c r="K20" s="788"/>
      <c r="L20" s="788"/>
      <c r="M20" s="789"/>
      <c r="N20" s="282"/>
      <c r="O20" s="282"/>
      <c r="P20" s="99"/>
      <c r="Q20" s="93"/>
      <c r="R20" s="93"/>
      <c r="S20" s="93"/>
      <c r="T20" s="93"/>
      <c r="U20" s="93"/>
      <c r="V20" s="93"/>
      <c r="W20" s="93"/>
      <c r="X20" s="93"/>
      <c r="Y20" s="93"/>
      <c r="Z20" s="93"/>
    </row>
    <row r="21" spans="1:26" ht="249.75" customHeight="1" x14ac:dyDescent="0.3">
      <c r="A21" s="93"/>
      <c r="B21" s="97"/>
      <c r="C21" s="790" t="s">
        <v>275</v>
      </c>
      <c r="D21" s="791"/>
      <c r="E21" s="283" t="s">
        <v>272</v>
      </c>
      <c r="F21" s="792" t="s">
        <v>466</v>
      </c>
      <c r="G21" s="793"/>
      <c r="H21" s="793"/>
      <c r="I21" s="793"/>
      <c r="J21" s="793"/>
      <c r="K21" s="793"/>
      <c r="L21" s="793"/>
      <c r="M21" s="794"/>
      <c r="N21" s="282"/>
      <c r="O21" s="282"/>
      <c r="P21" s="99"/>
      <c r="Q21" s="93"/>
      <c r="R21" s="93"/>
      <c r="S21" s="93"/>
      <c r="T21" s="93"/>
      <c r="U21" s="93"/>
      <c r="V21" s="93"/>
      <c r="W21" s="93"/>
      <c r="X21" s="93"/>
      <c r="Y21" s="93"/>
      <c r="Z21" s="93"/>
    </row>
    <row r="22" spans="1:26" ht="66" customHeight="1" x14ac:dyDescent="0.3">
      <c r="A22" s="93"/>
      <c r="B22" s="97"/>
      <c r="C22" s="258"/>
      <c r="D22" s="258"/>
      <c r="E22" s="258"/>
      <c r="F22" s="258"/>
      <c r="G22" s="284"/>
      <c r="H22" s="258"/>
      <c r="I22" s="258"/>
      <c r="J22" s="258"/>
      <c r="K22" s="258"/>
      <c r="L22" s="258"/>
      <c r="M22" s="258"/>
      <c r="N22" s="258"/>
      <c r="O22" s="258"/>
      <c r="P22" s="99"/>
      <c r="Q22" s="93"/>
      <c r="R22" s="93"/>
      <c r="S22" s="93"/>
      <c r="T22" s="93"/>
      <c r="U22" s="93"/>
      <c r="V22" s="93"/>
      <c r="W22" s="93"/>
      <c r="X22" s="93"/>
      <c r="Y22" s="93"/>
      <c r="Z22" s="93"/>
    </row>
    <row r="23" spans="1:26" ht="102.75" customHeight="1" x14ac:dyDescent="0.2">
      <c r="A23" s="93"/>
      <c r="B23" s="97"/>
      <c r="C23" s="285" t="s">
        <v>50</v>
      </c>
      <c r="D23" s="286"/>
      <c r="E23" s="285" t="s">
        <v>276</v>
      </c>
      <c r="F23" s="286"/>
      <c r="G23" s="285" t="s">
        <v>277</v>
      </c>
      <c r="H23" s="286"/>
      <c r="I23" s="287" t="s">
        <v>740</v>
      </c>
      <c r="J23" s="288"/>
      <c r="K23" s="289" t="s">
        <v>278</v>
      </c>
      <c r="L23" s="288"/>
      <c r="M23" s="290" t="s">
        <v>279</v>
      </c>
      <c r="N23" s="288"/>
      <c r="O23" s="291" t="s">
        <v>280</v>
      </c>
      <c r="P23" s="99"/>
      <c r="Q23" s="109"/>
      <c r="R23" s="93"/>
      <c r="S23" s="93"/>
      <c r="T23" s="93"/>
      <c r="U23" s="93"/>
      <c r="V23" s="93"/>
      <c r="W23" s="93"/>
      <c r="X23" s="93"/>
      <c r="Y23" s="93"/>
      <c r="Z23" s="93"/>
    </row>
    <row r="24" spans="1:26" ht="6.75" customHeight="1" x14ac:dyDescent="0.3">
      <c r="A24" s="93"/>
      <c r="B24" s="97"/>
      <c r="C24" s="292"/>
      <c r="D24" s="293"/>
      <c r="E24" s="293"/>
      <c r="F24" s="293"/>
      <c r="G24" s="293"/>
      <c r="H24" s="293"/>
      <c r="I24" s="294"/>
      <c r="J24" s="293"/>
      <c r="K24" s="294"/>
      <c r="L24" s="293"/>
      <c r="M24" s="293"/>
      <c r="N24" s="293"/>
      <c r="O24" s="293"/>
      <c r="P24" s="99"/>
      <c r="Q24" s="93"/>
      <c r="R24" s="93"/>
      <c r="S24" s="93"/>
      <c r="T24" s="93"/>
      <c r="U24" s="93"/>
      <c r="V24" s="93"/>
      <c r="W24" s="93"/>
      <c r="X24" s="93"/>
      <c r="Y24" s="93"/>
      <c r="Z24" s="93"/>
    </row>
    <row r="25" spans="1:26" ht="394.5" customHeight="1" x14ac:dyDescent="0.2">
      <c r="A25" s="93"/>
      <c r="B25" s="97"/>
      <c r="C25" s="295" t="s">
        <v>44</v>
      </c>
      <c r="D25" s="296"/>
      <c r="E25" s="297" t="str">
        <f>+IF([1]Hoja1!$N$2&gt;=0.5,"Si","No")</f>
        <v>Si</v>
      </c>
      <c r="F25" s="298"/>
      <c r="G25" s="111">
        <f>+[1]Hoja1!N2</f>
        <v>1</v>
      </c>
      <c r="H25" s="298"/>
      <c r="I25" s="299" t="s">
        <v>534</v>
      </c>
      <c r="J25" s="300"/>
      <c r="K25" s="111">
        <v>1</v>
      </c>
      <c r="L25" s="301"/>
      <c r="M25" s="302" t="s">
        <v>535</v>
      </c>
      <c r="N25" s="303"/>
      <c r="O25" s="304">
        <f>G25-K25</f>
        <v>0</v>
      </c>
      <c r="P25" s="112"/>
      <c r="Q25" s="113"/>
      <c r="R25" s="113"/>
      <c r="S25" s="113"/>
      <c r="T25" s="113"/>
      <c r="U25" s="113"/>
      <c r="V25" s="113"/>
      <c r="W25" s="93"/>
      <c r="X25" s="93"/>
      <c r="Y25" s="93"/>
      <c r="Z25" s="93"/>
    </row>
    <row r="26" spans="1:26" ht="6.75" customHeight="1" x14ac:dyDescent="0.3">
      <c r="A26" s="93"/>
      <c r="B26" s="97"/>
      <c r="C26" s="292"/>
      <c r="D26" s="293"/>
      <c r="E26" s="305"/>
      <c r="F26" s="293"/>
      <c r="G26" s="306"/>
      <c r="H26" s="293"/>
      <c r="I26" s="307"/>
      <c r="J26" s="293"/>
      <c r="K26" s="294"/>
      <c r="L26" s="293"/>
      <c r="M26" s="308"/>
      <c r="N26" s="309"/>
      <c r="O26" s="310"/>
      <c r="P26" s="99"/>
      <c r="Q26" s="93"/>
      <c r="R26" s="93"/>
      <c r="S26" s="93"/>
      <c r="T26" s="93"/>
      <c r="U26" s="93"/>
      <c r="V26" s="93"/>
      <c r="W26" s="93"/>
      <c r="X26" s="93"/>
      <c r="Y26" s="93"/>
      <c r="Z26" s="93"/>
    </row>
    <row r="27" spans="1:26" ht="316.5" customHeight="1" x14ac:dyDescent="0.3">
      <c r="A27" s="93"/>
      <c r="B27" s="97"/>
      <c r="C27" s="311" t="s">
        <v>281</v>
      </c>
      <c r="D27" s="296"/>
      <c r="E27" s="297" t="str">
        <f>+IF(Hoja1!$N$26&gt;=0.5,"Si","No")</f>
        <v>Si</v>
      </c>
      <c r="F27" s="293"/>
      <c r="G27" s="111">
        <f>+Hoja1!N26</f>
        <v>1</v>
      </c>
      <c r="H27" s="293"/>
      <c r="I27" s="312" t="s">
        <v>741</v>
      </c>
      <c r="J27" s="293"/>
      <c r="K27" s="111">
        <v>1</v>
      </c>
      <c r="L27" s="313"/>
      <c r="M27" s="302" t="s">
        <v>535</v>
      </c>
      <c r="N27" s="303"/>
      <c r="O27" s="304">
        <f>G27-K27</f>
        <v>0</v>
      </c>
      <c r="P27" s="99"/>
      <c r="Q27" s="93"/>
      <c r="R27" s="93"/>
      <c r="S27" s="93"/>
      <c r="T27" s="93"/>
      <c r="U27" s="93"/>
      <c r="V27" s="93"/>
      <c r="W27" s="93"/>
      <c r="X27" s="93"/>
      <c r="Y27" s="93"/>
      <c r="Z27" s="93"/>
    </row>
    <row r="28" spans="1:26" ht="10.5" customHeight="1" x14ac:dyDescent="0.3">
      <c r="A28" s="93"/>
      <c r="B28" s="97"/>
      <c r="C28" s="292"/>
      <c r="D28" s="293"/>
      <c r="E28" s="305"/>
      <c r="F28" s="293"/>
      <c r="G28" s="306"/>
      <c r="H28" s="293"/>
      <c r="I28" s="307"/>
      <c r="J28" s="293"/>
      <c r="K28" s="294"/>
      <c r="L28" s="293"/>
      <c r="M28" s="308"/>
      <c r="N28" s="309"/>
      <c r="O28" s="310"/>
      <c r="P28" s="99"/>
      <c r="Q28" s="93"/>
      <c r="R28" s="93"/>
      <c r="S28" s="93"/>
      <c r="T28" s="93"/>
      <c r="U28" s="93"/>
      <c r="V28" s="93"/>
      <c r="W28" s="93"/>
      <c r="X28" s="93"/>
      <c r="Y28" s="93"/>
      <c r="Z28" s="93"/>
    </row>
    <row r="29" spans="1:26" ht="346.5" customHeight="1" x14ac:dyDescent="0.3">
      <c r="A29" s="93"/>
      <c r="B29" s="97"/>
      <c r="C29" s="314" t="s">
        <v>282</v>
      </c>
      <c r="D29" s="296"/>
      <c r="E29" s="297" t="str">
        <f>+IF(Hoja1!$N$43&gt;=0.5,"Si","No")</f>
        <v>Si</v>
      </c>
      <c r="F29" s="293"/>
      <c r="G29" s="111">
        <f>+Hoja1!N43</f>
        <v>1</v>
      </c>
      <c r="H29" s="293"/>
      <c r="I29" s="312" t="s">
        <v>496</v>
      </c>
      <c r="J29" s="293"/>
      <c r="K29" s="111">
        <v>1</v>
      </c>
      <c r="L29" s="313"/>
      <c r="M29" s="302" t="s">
        <v>535</v>
      </c>
      <c r="N29" s="303"/>
      <c r="O29" s="304">
        <f>G29-K29</f>
        <v>0</v>
      </c>
      <c r="P29" s="99"/>
      <c r="Q29" s="93"/>
      <c r="R29" s="93"/>
      <c r="S29" s="93"/>
      <c r="T29" s="93"/>
      <c r="U29" s="93"/>
      <c r="V29" s="93"/>
      <c r="W29" s="93"/>
      <c r="X29" s="93"/>
      <c r="Y29" s="93"/>
      <c r="Z29" s="93"/>
    </row>
    <row r="30" spans="1:26" ht="6.75" customHeight="1" x14ac:dyDescent="0.3">
      <c r="A30" s="93"/>
      <c r="B30" s="97"/>
      <c r="C30" s="292"/>
      <c r="D30" s="293"/>
      <c r="E30" s="305"/>
      <c r="F30" s="293"/>
      <c r="G30" s="306"/>
      <c r="H30" s="293"/>
      <c r="I30" s="307"/>
      <c r="J30" s="293"/>
      <c r="K30" s="294"/>
      <c r="L30" s="293"/>
      <c r="M30" s="308"/>
      <c r="N30" s="309"/>
      <c r="O30" s="310"/>
      <c r="P30" s="99"/>
      <c r="Q30" s="93"/>
      <c r="R30" s="93"/>
      <c r="S30" s="93"/>
      <c r="T30" s="93"/>
      <c r="U30" s="93"/>
      <c r="V30" s="93"/>
      <c r="W30" s="93"/>
      <c r="X30" s="93"/>
      <c r="Y30" s="93"/>
      <c r="Z30" s="93"/>
    </row>
    <row r="31" spans="1:26" ht="408.75" customHeight="1" x14ac:dyDescent="0.3">
      <c r="A31" s="93"/>
      <c r="B31" s="97"/>
      <c r="C31" s="315" t="s">
        <v>283</v>
      </c>
      <c r="D31" s="296"/>
      <c r="E31" s="297" t="str">
        <f>+IF(Hoja1!$N$55&gt;=0.5,"Si","No")</f>
        <v>Si</v>
      </c>
      <c r="F31" s="293"/>
      <c r="G31" s="111">
        <f>+Hoja1!N55</f>
        <v>1</v>
      </c>
      <c r="H31" s="293"/>
      <c r="I31" s="312" t="s">
        <v>742</v>
      </c>
      <c r="J31" s="293"/>
      <c r="K31" s="111">
        <v>0.98</v>
      </c>
      <c r="L31" s="313"/>
      <c r="M31" s="302" t="s">
        <v>743</v>
      </c>
      <c r="N31" s="303"/>
      <c r="O31" s="304">
        <f>G31-K31</f>
        <v>2.0000000000000018E-2</v>
      </c>
      <c r="P31" s="99"/>
      <c r="Q31" s="93"/>
      <c r="R31" s="93"/>
      <c r="S31" s="93"/>
      <c r="T31" s="93"/>
      <c r="U31" s="93"/>
      <c r="V31" s="93"/>
      <c r="W31" s="93"/>
      <c r="X31" s="93"/>
      <c r="Y31" s="93"/>
      <c r="Z31" s="93"/>
    </row>
    <row r="32" spans="1:26" ht="1.5" customHeight="1" x14ac:dyDescent="0.3">
      <c r="A32" s="93"/>
      <c r="B32" s="97"/>
      <c r="C32" s="292"/>
      <c r="D32" s="293"/>
      <c r="E32" s="305"/>
      <c r="F32" s="293"/>
      <c r="G32" s="306"/>
      <c r="H32" s="293"/>
      <c r="I32" s="307"/>
      <c r="J32" s="293"/>
      <c r="K32" s="294"/>
      <c r="L32" s="293"/>
      <c r="M32" s="308"/>
      <c r="N32" s="309"/>
      <c r="O32" s="310"/>
      <c r="P32" s="99"/>
      <c r="Q32" s="93"/>
      <c r="R32" s="93"/>
      <c r="S32" s="93"/>
      <c r="T32" s="93"/>
      <c r="U32" s="93"/>
      <c r="V32" s="93"/>
      <c r="W32" s="93"/>
      <c r="X32" s="93"/>
      <c r="Y32" s="93"/>
      <c r="Z32" s="93"/>
    </row>
    <row r="33" spans="1:26" ht="337.5" customHeight="1" x14ac:dyDescent="0.3">
      <c r="A33" s="93"/>
      <c r="B33" s="97"/>
      <c r="C33" s="316" t="s">
        <v>284</v>
      </c>
      <c r="D33" s="296"/>
      <c r="E33" s="297" t="str">
        <f>+IF(Hoja1!$N$69&gt;=0.5,"Si","No")</f>
        <v>Si</v>
      </c>
      <c r="F33" s="293"/>
      <c r="G33" s="111">
        <f>+Hoja1!N69</f>
        <v>1</v>
      </c>
      <c r="H33" s="293"/>
      <c r="I33" s="317" t="s">
        <v>536</v>
      </c>
      <c r="J33" s="293"/>
      <c r="K33" s="111">
        <v>1</v>
      </c>
      <c r="L33" s="313"/>
      <c r="M33" s="302" t="s">
        <v>535</v>
      </c>
      <c r="N33" s="303"/>
      <c r="O33" s="304">
        <f>G33-K33</f>
        <v>0</v>
      </c>
      <c r="P33" s="99"/>
      <c r="Q33" s="93"/>
      <c r="R33" s="93"/>
      <c r="S33" s="93"/>
      <c r="T33" s="93"/>
      <c r="U33" s="93"/>
      <c r="V33" s="93"/>
      <c r="W33" s="93"/>
      <c r="X33" s="93"/>
      <c r="Y33" s="93"/>
      <c r="Z33" s="93"/>
    </row>
    <row r="34" spans="1:26" ht="12.75" customHeight="1" x14ac:dyDescent="0.3">
      <c r="A34" s="93"/>
      <c r="B34" s="97"/>
      <c r="C34" s="318"/>
      <c r="D34" s="318"/>
      <c r="E34" s="319"/>
      <c r="F34" s="258"/>
      <c r="G34" s="258"/>
      <c r="H34" s="258"/>
      <c r="I34" s="258"/>
      <c r="J34" s="258"/>
      <c r="K34" s="258"/>
      <c r="L34" s="258"/>
      <c r="M34" s="320"/>
      <c r="N34" s="320"/>
      <c r="O34" s="320"/>
      <c r="P34" s="99"/>
      <c r="Q34" s="93"/>
      <c r="R34" s="93"/>
      <c r="S34" s="93"/>
      <c r="T34" s="93"/>
      <c r="U34" s="93"/>
      <c r="V34" s="93"/>
      <c r="W34" s="93"/>
      <c r="X34" s="93"/>
      <c r="Y34" s="93"/>
      <c r="Z34" s="93"/>
    </row>
    <row r="35" spans="1:26" ht="12.75" customHeight="1" x14ac:dyDescent="0.3">
      <c r="A35" s="93"/>
      <c r="B35" s="97"/>
      <c r="C35" s="321"/>
      <c r="D35" s="318"/>
      <c r="E35" s="319"/>
      <c r="F35" s="258"/>
      <c r="G35" s="258"/>
      <c r="H35" s="258"/>
      <c r="I35" s="258"/>
      <c r="J35" s="258"/>
      <c r="K35" s="258"/>
      <c r="L35" s="258"/>
      <c r="M35" s="320"/>
      <c r="N35" s="320"/>
      <c r="O35" s="320"/>
      <c r="P35" s="99"/>
      <c r="Q35" s="93"/>
      <c r="R35" s="93"/>
      <c r="S35" s="93"/>
      <c r="T35" s="93"/>
      <c r="U35" s="93"/>
      <c r="V35" s="93"/>
      <c r="W35" s="93"/>
      <c r="X35" s="93"/>
      <c r="Y35" s="93"/>
      <c r="Z35" s="93"/>
    </row>
    <row r="36" spans="1:26" ht="12.75" customHeight="1" x14ac:dyDescent="0.3">
      <c r="A36" s="93"/>
      <c r="B36" s="97"/>
      <c r="C36" s="322"/>
      <c r="D36" s="258"/>
      <c r="E36" s="258"/>
      <c r="F36" s="258"/>
      <c r="G36" s="258"/>
      <c r="H36" s="258"/>
      <c r="I36" s="258"/>
      <c r="J36" s="258"/>
      <c r="K36" s="258"/>
      <c r="L36" s="258"/>
      <c r="M36" s="258"/>
      <c r="N36" s="258"/>
      <c r="O36" s="258"/>
      <c r="P36" s="99"/>
      <c r="Q36" s="93"/>
      <c r="R36" s="93"/>
      <c r="S36" s="93"/>
      <c r="T36" s="93"/>
      <c r="U36" s="93"/>
      <c r="V36" s="93"/>
      <c r="W36" s="93"/>
      <c r="X36" s="93"/>
      <c r="Y36" s="93"/>
      <c r="Z36" s="93"/>
    </row>
    <row r="37" spans="1:26" ht="12.75" customHeight="1" x14ac:dyDescent="0.3">
      <c r="A37" s="93"/>
      <c r="B37" s="114"/>
      <c r="C37" s="323"/>
      <c r="D37" s="323"/>
      <c r="E37" s="323"/>
      <c r="F37" s="323"/>
      <c r="G37" s="323"/>
      <c r="H37" s="323"/>
      <c r="I37" s="323"/>
      <c r="J37" s="323"/>
      <c r="K37" s="323"/>
      <c r="L37" s="323"/>
      <c r="M37" s="323"/>
      <c r="N37" s="323"/>
      <c r="O37" s="323"/>
      <c r="P37" s="115"/>
      <c r="Q37" s="93"/>
      <c r="R37" s="93"/>
      <c r="S37" s="93"/>
      <c r="T37" s="93"/>
      <c r="U37" s="93"/>
      <c r="V37" s="93"/>
      <c r="W37" s="93"/>
      <c r="X37" s="93"/>
      <c r="Y37" s="93"/>
      <c r="Z37" s="93"/>
    </row>
    <row r="38" spans="1:26" ht="12.75" customHeight="1" x14ac:dyDescent="0.3">
      <c r="A38" s="93"/>
      <c r="B38" s="93"/>
      <c r="C38" s="258"/>
      <c r="D38" s="258"/>
      <c r="E38" s="258"/>
      <c r="F38" s="258"/>
      <c r="G38" s="258"/>
      <c r="H38" s="258"/>
      <c r="I38" s="258"/>
      <c r="J38" s="258"/>
      <c r="K38" s="258"/>
      <c r="L38" s="258"/>
      <c r="M38" s="258"/>
      <c r="N38" s="258"/>
      <c r="O38" s="258"/>
      <c r="P38" s="93"/>
      <c r="Q38" s="93"/>
      <c r="R38" s="93"/>
      <c r="S38" s="93"/>
      <c r="T38" s="93"/>
      <c r="U38" s="93"/>
      <c r="V38" s="93"/>
      <c r="W38" s="93"/>
      <c r="X38" s="93"/>
      <c r="Y38" s="93"/>
      <c r="Z38" s="93"/>
    </row>
    <row r="39" spans="1:26" ht="12.75" customHeight="1" x14ac:dyDescent="0.3">
      <c r="A39" s="93"/>
      <c r="B39" s="93"/>
      <c r="C39" s="258"/>
      <c r="D39" s="258"/>
      <c r="E39" s="258"/>
      <c r="F39" s="258"/>
      <c r="G39" s="258"/>
      <c r="H39" s="258"/>
      <c r="I39" s="258"/>
      <c r="J39" s="258"/>
      <c r="K39" s="258"/>
      <c r="L39" s="258"/>
      <c r="M39" s="258"/>
      <c r="N39" s="258"/>
      <c r="O39" s="258"/>
      <c r="P39" s="93"/>
      <c r="Q39" s="93"/>
      <c r="R39" s="93"/>
      <c r="S39" s="93"/>
      <c r="T39" s="93"/>
      <c r="U39" s="93"/>
      <c r="V39" s="93"/>
      <c r="W39" s="93"/>
      <c r="X39" s="93"/>
      <c r="Y39" s="93"/>
      <c r="Z39" s="93"/>
    </row>
    <row r="40" spans="1:26" ht="12.75" customHeight="1" x14ac:dyDescent="0.3">
      <c r="A40" s="93"/>
      <c r="B40" s="93"/>
      <c r="C40" s="258"/>
      <c r="D40" s="258"/>
      <c r="E40" s="258"/>
      <c r="F40" s="258"/>
      <c r="G40" s="258"/>
      <c r="H40" s="258"/>
      <c r="I40" s="258"/>
      <c r="J40" s="258"/>
      <c r="K40" s="258"/>
      <c r="L40" s="258"/>
      <c r="M40" s="258"/>
      <c r="N40" s="258"/>
      <c r="O40" s="258"/>
      <c r="P40" s="93"/>
      <c r="Q40" s="93"/>
      <c r="R40" s="93"/>
      <c r="S40" s="93"/>
      <c r="T40" s="93"/>
      <c r="U40" s="93"/>
      <c r="V40" s="93"/>
      <c r="W40" s="93"/>
      <c r="X40" s="93"/>
      <c r="Y40" s="93"/>
      <c r="Z40" s="93"/>
    </row>
    <row r="41" spans="1:26" ht="12.75" customHeight="1" x14ac:dyDescent="0.3">
      <c r="A41" s="93"/>
      <c r="B41" s="93"/>
      <c r="C41" s="258"/>
      <c r="D41" s="258"/>
      <c r="E41" s="258"/>
      <c r="F41" s="258"/>
      <c r="G41" s="258"/>
      <c r="H41" s="258"/>
      <c r="I41" s="258"/>
      <c r="J41" s="258"/>
      <c r="K41" s="258"/>
      <c r="L41" s="258"/>
      <c r="M41" s="258"/>
      <c r="N41" s="258"/>
      <c r="O41" s="258"/>
      <c r="P41" s="93"/>
      <c r="Q41" s="93"/>
      <c r="R41" s="93"/>
      <c r="S41" s="93"/>
      <c r="T41" s="93"/>
      <c r="U41" s="93"/>
      <c r="V41" s="93"/>
      <c r="W41" s="93"/>
      <c r="X41" s="93"/>
      <c r="Y41" s="93"/>
      <c r="Z41" s="93"/>
    </row>
    <row r="42" spans="1:26" ht="12.75" customHeight="1" x14ac:dyDescent="0.3">
      <c r="A42" s="93"/>
      <c r="B42" s="93"/>
      <c r="C42" s="258"/>
      <c r="D42" s="258"/>
      <c r="E42" s="258"/>
      <c r="F42" s="258"/>
      <c r="G42" s="258"/>
      <c r="H42" s="258"/>
      <c r="I42" s="258"/>
      <c r="J42" s="258"/>
      <c r="K42" s="258"/>
      <c r="L42" s="258"/>
      <c r="M42" s="258"/>
      <c r="N42" s="258"/>
      <c r="O42" s="258"/>
      <c r="P42" s="93"/>
      <c r="Q42" s="93"/>
      <c r="R42" s="93"/>
      <c r="S42" s="93"/>
      <c r="T42" s="93"/>
      <c r="U42" s="93"/>
      <c r="V42" s="93"/>
      <c r="W42" s="93"/>
      <c r="X42" s="93"/>
      <c r="Y42" s="93"/>
      <c r="Z42" s="93"/>
    </row>
    <row r="43" spans="1:26" ht="12.75" customHeight="1" x14ac:dyDescent="0.3">
      <c r="A43" s="93"/>
      <c r="B43" s="93"/>
      <c r="C43" s="258"/>
      <c r="D43" s="258"/>
      <c r="E43" s="258"/>
      <c r="F43" s="258"/>
      <c r="G43" s="258"/>
      <c r="H43" s="258"/>
      <c r="I43" s="258"/>
      <c r="J43" s="258"/>
      <c r="K43" s="258"/>
      <c r="L43" s="258"/>
      <c r="M43" s="258"/>
      <c r="N43" s="258"/>
      <c r="O43" s="258"/>
      <c r="P43" s="93"/>
      <c r="Q43" s="93"/>
      <c r="R43" s="93"/>
      <c r="S43" s="93"/>
      <c r="T43" s="93"/>
      <c r="U43" s="93"/>
      <c r="V43" s="93"/>
      <c r="W43" s="93"/>
      <c r="X43" s="93"/>
      <c r="Y43" s="93"/>
      <c r="Z43" s="93"/>
    </row>
    <row r="44" spans="1:26" ht="12.75" customHeight="1" x14ac:dyDescent="0.3">
      <c r="A44" s="93"/>
      <c r="B44" s="93"/>
      <c r="C44" s="258"/>
      <c r="D44" s="258"/>
      <c r="E44" s="258"/>
      <c r="F44" s="258"/>
      <c r="G44" s="258"/>
      <c r="H44" s="258"/>
      <c r="I44" s="258"/>
      <c r="J44" s="258"/>
      <c r="K44" s="258"/>
      <c r="L44" s="258"/>
      <c r="M44" s="258"/>
      <c r="N44" s="258"/>
      <c r="O44" s="258"/>
      <c r="P44" s="93"/>
      <c r="Q44" s="93"/>
      <c r="R44" s="93"/>
      <c r="S44" s="93"/>
      <c r="T44" s="93"/>
      <c r="U44" s="93"/>
      <c r="V44" s="93"/>
      <c r="W44" s="93"/>
      <c r="X44" s="93"/>
      <c r="Y44" s="93"/>
      <c r="Z44" s="93"/>
    </row>
    <row r="45" spans="1:26" ht="12.75" customHeight="1" x14ac:dyDescent="0.3">
      <c r="A45" s="93"/>
      <c r="B45" s="93"/>
      <c r="C45" s="258"/>
      <c r="D45" s="258"/>
      <c r="E45" s="258"/>
      <c r="F45" s="258"/>
      <c r="G45" s="258"/>
      <c r="H45" s="258"/>
      <c r="I45" s="258"/>
      <c r="J45" s="258"/>
      <c r="K45" s="258"/>
      <c r="L45" s="258"/>
      <c r="M45" s="258"/>
      <c r="N45" s="258"/>
      <c r="O45" s="258"/>
      <c r="P45" s="93"/>
      <c r="Q45" s="93"/>
      <c r="R45" s="93"/>
      <c r="S45" s="93"/>
      <c r="T45" s="93"/>
      <c r="U45" s="93"/>
      <c r="V45" s="93"/>
      <c r="W45" s="93"/>
      <c r="X45" s="93"/>
      <c r="Y45" s="93"/>
      <c r="Z45" s="93"/>
    </row>
    <row r="46" spans="1:26" ht="12.75" customHeight="1" x14ac:dyDescent="0.3">
      <c r="A46" s="93"/>
      <c r="B46" s="93"/>
      <c r="C46" s="258"/>
      <c r="D46" s="258"/>
      <c r="E46" s="258"/>
      <c r="F46" s="258"/>
      <c r="G46" s="258"/>
      <c r="H46" s="258"/>
      <c r="I46" s="258"/>
      <c r="J46" s="258"/>
      <c r="K46" s="258"/>
      <c r="L46" s="258"/>
      <c r="M46" s="258"/>
      <c r="N46" s="258"/>
      <c r="O46" s="258"/>
      <c r="P46" s="93"/>
      <c r="Q46" s="93"/>
      <c r="R46" s="93"/>
      <c r="S46" s="93"/>
      <c r="T46" s="93"/>
      <c r="U46" s="93"/>
      <c r="V46" s="93"/>
      <c r="W46" s="93"/>
      <c r="X46" s="93"/>
      <c r="Y46" s="93"/>
      <c r="Z46" s="93"/>
    </row>
    <row r="47" spans="1:26" ht="12.75" customHeight="1" x14ac:dyDescent="0.3">
      <c r="A47" s="93"/>
      <c r="B47" s="93"/>
      <c r="C47" s="258"/>
      <c r="D47" s="258"/>
      <c r="E47" s="258"/>
      <c r="F47" s="258"/>
      <c r="G47" s="258"/>
      <c r="H47" s="258"/>
      <c r="I47" s="258"/>
      <c r="J47" s="258"/>
      <c r="K47" s="258"/>
      <c r="L47" s="258"/>
      <c r="M47" s="258"/>
      <c r="N47" s="258"/>
      <c r="O47" s="258"/>
      <c r="P47" s="93"/>
      <c r="Q47" s="93"/>
      <c r="R47" s="93"/>
      <c r="S47" s="93"/>
      <c r="T47" s="93"/>
      <c r="U47" s="93"/>
      <c r="V47" s="93"/>
      <c r="W47" s="93"/>
      <c r="X47" s="93"/>
      <c r="Y47" s="93"/>
      <c r="Z47" s="93"/>
    </row>
    <row r="48" spans="1:26" ht="12.75" customHeight="1" x14ac:dyDescent="0.3">
      <c r="A48" s="93"/>
      <c r="B48" s="93"/>
      <c r="C48" s="258"/>
      <c r="D48" s="258"/>
      <c r="E48" s="258"/>
      <c r="F48" s="258"/>
      <c r="G48" s="258"/>
      <c r="H48" s="258"/>
      <c r="I48" s="258"/>
      <c r="J48" s="258"/>
      <c r="K48" s="258"/>
      <c r="L48" s="258"/>
      <c r="M48" s="258"/>
      <c r="N48" s="258"/>
      <c r="O48" s="258"/>
      <c r="P48" s="93"/>
      <c r="Q48" s="93"/>
      <c r="R48" s="93"/>
      <c r="S48" s="93"/>
      <c r="T48" s="93"/>
      <c r="U48" s="93"/>
      <c r="V48" s="93"/>
      <c r="W48" s="93"/>
      <c r="X48" s="93"/>
      <c r="Y48" s="93"/>
      <c r="Z48" s="93"/>
    </row>
    <row r="49" spans="1:26" ht="12.75" customHeight="1" x14ac:dyDescent="0.3">
      <c r="A49" s="93"/>
      <c r="B49" s="93"/>
      <c r="C49" s="258"/>
      <c r="D49" s="258"/>
      <c r="E49" s="258"/>
      <c r="F49" s="258"/>
      <c r="G49" s="258"/>
      <c r="H49" s="258"/>
      <c r="I49" s="258"/>
      <c r="J49" s="258"/>
      <c r="K49" s="258"/>
      <c r="L49" s="258"/>
      <c r="M49" s="258"/>
      <c r="N49" s="258"/>
      <c r="O49" s="258"/>
      <c r="P49" s="93"/>
      <c r="Q49" s="93"/>
      <c r="R49" s="93"/>
      <c r="S49" s="93"/>
      <c r="T49" s="93"/>
      <c r="U49" s="93"/>
      <c r="V49" s="93"/>
      <c r="W49" s="93"/>
      <c r="X49" s="93"/>
      <c r="Y49" s="93"/>
      <c r="Z49" s="93"/>
    </row>
    <row r="50" spans="1:26" ht="12.75" customHeight="1" x14ac:dyDescent="0.3">
      <c r="A50" s="93"/>
      <c r="B50" s="93"/>
      <c r="C50" s="258"/>
      <c r="D50" s="258"/>
      <c r="E50" s="258"/>
      <c r="F50" s="258"/>
      <c r="G50" s="258"/>
      <c r="H50" s="258"/>
      <c r="I50" s="258"/>
      <c r="J50" s="258"/>
      <c r="K50" s="258"/>
      <c r="L50" s="258"/>
      <c r="M50" s="258"/>
      <c r="N50" s="258"/>
      <c r="O50" s="258"/>
      <c r="P50" s="93"/>
      <c r="Q50" s="93"/>
      <c r="R50" s="93"/>
      <c r="S50" s="93"/>
      <c r="T50" s="93"/>
      <c r="U50" s="93"/>
      <c r="V50" s="93"/>
      <c r="W50" s="93"/>
      <c r="X50" s="93"/>
      <c r="Y50" s="93"/>
      <c r="Z50" s="93"/>
    </row>
    <row r="51" spans="1:26" ht="12.75" customHeight="1" x14ac:dyDescent="0.3">
      <c r="A51" s="93"/>
      <c r="B51" s="93"/>
      <c r="C51" s="258"/>
      <c r="D51" s="258"/>
      <c r="E51" s="258"/>
      <c r="F51" s="258"/>
      <c r="G51" s="258"/>
      <c r="H51" s="258"/>
      <c r="I51" s="258"/>
      <c r="J51" s="258"/>
      <c r="K51" s="258"/>
      <c r="L51" s="258"/>
      <c r="M51" s="258"/>
      <c r="N51" s="258"/>
      <c r="O51" s="258"/>
      <c r="P51" s="93"/>
      <c r="Q51" s="93"/>
      <c r="R51" s="93"/>
      <c r="S51" s="93"/>
      <c r="T51" s="93"/>
      <c r="U51" s="93"/>
      <c r="V51" s="93"/>
      <c r="W51" s="93"/>
      <c r="X51" s="93"/>
      <c r="Y51" s="93"/>
      <c r="Z51" s="93"/>
    </row>
    <row r="52" spans="1:26" ht="12.75" customHeight="1" x14ac:dyDescent="0.3">
      <c r="A52" s="93"/>
      <c r="B52" s="93"/>
      <c r="C52" s="258"/>
      <c r="D52" s="258"/>
      <c r="E52" s="258"/>
      <c r="F52" s="258"/>
      <c r="G52" s="258"/>
      <c r="H52" s="258"/>
      <c r="I52" s="258"/>
      <c r="J52" s="258"/>
      <c r="K52" s="258"/>
      <c r="L52" s="258"/>
      <c r="M52" s="258"/>
      <c r="N52" s="258"/>
      <c r="O52" s="258"/>
      <c r="P52" s="93"/>
      <c r="Q52" s="93"/>
      <c r="R52" s="93"/>
      <c r="S52" s="93"/>
      <c r="T52" s="93"/>
      <c r="U52" s="93"/>
      <c r="V52" s="93"/>
      <c r="W52" s="93"/>
      <c r="X52" s="93"/>
      <c r="Y52" s="93"/>
      <c r="Z52" s="93"/>
    </row>
    <row r="53" spans="1:26" ht="12.75" customHeight="1" x14ac:dyDescent="0.3">
      <c r="A53" s="93"/>
      <c r="B53" s="93"/>
      <c r="C53" s="258"/>
      <c r="D53" s="258"/>
      <c r="E53" s="258"/>
      <c r="F53" s="258"/>
      <c r="G53" s="258"/>
      <c r="H53" s="258"/>
      <c r="I53" s="258"/>
      <c r="J53" s="258"/>
      <c r="K53" s="258"/>
      <c r="L53" s="258"/>
      <c r="M53" s="258"/>
      <c r="N53" s="258"/>
      <c r="O53" s="258"/>
      <c r="P53" s="93"/>
      <c r="Q53" s="93"/>
      <c r="R53" s="93"/>
      <c r="S53" s="93"/>
      <c r="T53" s="93"/>
      <c r="U53" s="93"/>
      <c r="V53" s="93"/>
      <c r="W53" s="93"/>
      <c r="X53" s="93"/>
      <c r="Y53" s="93"/>
      <c r="Z53" s="93"/>
    </row>
    <row r="54" spans="1:26" ht="12.75" customHeight="1" x14ac:dyDescent="0.3">
      <c r="A54" s="93"/>
      <c r="B54" s="93"/>
      <c r="C54" s="258"/>
      <c r="D54" s="258"/>
      <c r="E54" s="258"/>
      <c r="F54" s="258"/>
      <c r="G54" s="258"/>
      <c r="H54" s="258"/>
      <c r="I54" s="258"/>
      <c r="J54" s="258"/>
      <c r="K54" s="258"/>
      <c r="L54" s="258"/>
      <c r="M54" s="258"/>
      <c r="N54" s="258"/>
      <c r="O54" s="258"/>
      <c r="P54" s="93"/>
      <c r="Q54" s="93"/>
      <c r="R54" s="93"/>
      <c r="S54" s="93"/>
      <c r="T54" s="93"/>
      <c r="U54" s="93"/>
      <c r="V54" s="93"/>
      <c r="W54" s="93"/>
      <c r="X54" s="93"/>
      <c r="Y54" s="93"/>
      <c r="Z54" s="93"/>
    </row>
    <row r="55" spans="1:26" ht="12.75" customHeight="1" x14ac:dyDescent="0.3">
      <c r="A55" s="93"/>
      <c r="B55" s="93"/>
      <c r="C55" s="258"/>
      <c r="D55" s="258"/>
      <c r="E55" s="258"/>
      <c r="F55" s="258"/>
      <c r="G55" s="258"/>
      <c r="H55" s="258"/>
      <c r="I55" s="258"/>
      <c r="J55" s="258"/>
      <c r="K55" s="258"/>
      <c r="L55" s="258"/>
      <c r="M55" s="258"/>
      <c r="N55" s="258"/>
      <c r="O55" s="258"/>
      <c r="P55" s="93"/>
      <c r="Q55" s="93"/>
      <c r="R55" s="93"/>
      <c r="S55" s="93"/>
      <c r="T55" s="93"/>
      <c r="U55" s="93"/>
      <c r="V55" s="93"/>
      <c r="W55" s="93"/>
      <c r="X55" s="93"/>
      <c r="Y55" s="93"/>
      <c r="Z55" s="93"/>
    </row>
    <row r="56" spans="1:26" ht="12.75" customHeight="1" x14ac:dyDescent="0.3">
      <c r="A56" s="93"/>
      <c r="B56" s="93"/>
      <c r="C56" s="258"/>
      <c r="D56" s="258"/>
      <c r="E56" s="258"/>
      <c r="F56" s="258"/>
      <c r="G56" s="258"/>
      <c r="H56" s="258"/>
      <c r="I56" s="258"/>
      <c r="J56" s="258"/>
      <c r="K56" s="258"/>
      <c r="L56" s="258"/>
      <c r="M56" s="258"/>
      <c r="N56" s="258"/>
      <c r="O56" s="258"/>
      <c r="P56" s="93"/>
      <c r="Q56" s="93"/>
      <c r="R56" s="93"/>
      <c r="S56" s="93"/>
      <c r="T56" s="93"/>
      <c r="U56" s="93"/>
      <c r="V56" s="93"/>
      <c r="W56" s="93"/>
      <c r="X56" s="93"/>
      <c r="Y56" s="93"/>
      <c r="Z56" s="93"/>
    </row>
    <row r="57" spans="1:26" ht="12.75" customHeight="1" x14ac:dyDescent="0.3">
      <c r="A57" s="93"/>
      <c r="B57" s="93"/>
      <c r="C57" s="258"/>
      <c r="D57" s="258"/>
      <c r="E57" s="258"/>
      <c r="F57" s="258"/>
      <c r="G57" s="258"/>
      <c r="H57" s="258"/>
      <c r="I57" s="258"/>
      <c r="J57" s="258"/>
      <c r="K57" s="258"/>
      <c r="L57" s="258"/>
      <c r="M57" s="258"/>
      <c r="N57" s="258"/>
      <c r="O57" s="258"/>
      <c r="P57" s="93"/>
      <c r="Q57" s="93"/>
      <c r="R57" s="93"/>
      <c r="S57" s="93"/>
      <c r="T57" s="93"/>
      <c r="U57" s="93"/>
      <c r="V57" s="93"/>
      <c r="W57" s="93"/>
      <c r="X57" s="93"/>
      <c r="Y57" s="93"/>
      <c r="Z57" s="93"/>
    </row>
    <row r="58" spans="1:26" ht="12.75" customHeight="1" x14ac:dyDescent="0.3">
      <c r="A58" s="93"/>
      <c r="B58" s="93"/>
      <c r="C58" s="258"/>
      <c r="D58" s="258"/>
      <c r="E58" s="258"/>
      <c r="F58" s="258"/>
      <c r="G58" s="258"/>
      <c r="H58" s="258"/>
      <c r="I58" s="258"/>
      <c r="J58" s="258"/>
      <c r="K58" s="258"/>
      <c r="L58" s="258"/>
      <c r="M58" s="258"/>
      <c r="N58" s="258"/>
      <c r="O58" s="258"/>
      <c r="P58" s="93"/>
      <c r="Q58" s="93"/>
      <c r="R58" s="93"/>
      <c r="S58" s="93"/>
      <c r="T58" s="93"/>
      <c r="U58" s="93"/>
      <c r="V58" s="93"/>
      <c r="W58" s="93"/>
      <c r="X58" s="93"/>
      <c r="Y58" s="93"/>
      <c r="Z58" s="93"/>
    </row>
    <row r="59" spans="1:26" ht="12.75" customHeight="1" x14ac:dyDescent="0.3">
      <c r="A59" s="93"/>
      <c r="B59" s="93"/>
      <c r="C59" s="258"/>
      <c r="D59" s="258"/>
      <c r="E59" s="258"/>
      <c r="F59" s="258"/>
      <c r="G59" s="258"/>
      <c r="H59" s="258"/>
      <c r="I59" s="258"/>
      <c r="J59" s="258"/>
      <c r="K59" s="258"/>
      <c r="L59" s="258"/>
      <c r="M59" s="258"/>
      <c r="N59" s="258"/>
      <c r="O59" s="258"/>
      <c r="P59" s="93"/>
      <c r="Q59" s="93"/>
      <c r="R59" s="93"/>
      <c r="S59" s="93"/>
      <c r="T59" s="93"/>
      <c r="U59" s="93"/>
      <c r="V59" s="93"/>
      <c r="W59" s="93"/>
      <c r="X59" s="93"/>
      <c r="Y59" s="93"/>
      <c r="Z59" s="93"/>
    </row>
    <row r="60" spans="1:26" ht="12.75" customHeight="1" x14ac:dyDescent="0.3">
      <c r="A60" s="93"/>
      <c r="B60" s="93"/>
      <c r="C60" s="258"/>
      <c r="D60" s="258"/>
      <c r="E60" s="258"/>
      <c r="F60" s="258"/>
      <c r="G60" s="258"/>
      <c r="H60" s="258"/>
      <c r="I60" s="258"/>
      <c r="J60" s="258"/>
      <c r="K60" s="258"/>
      <c r="L60" s="258"/>
      <c r="M60" s="258"/>
      <c r="N60" s="258"/>
      <c r="O60" s="258"/>
      <c r="P60" s="93"/>
      <c r="Q60" s="93"/>
      <c r="R60" s="93"/>
      <c r="S60" s="93"/>
      <c r="T60" s="93"/>
      <c r="U60" s="93"/>
      <c r="V60" s="93"/>
      <c r="W60" s="93"/>
      <c r="X60" s="93"/>
      <c r="Y60" s="93"/>
      <c r="Z60" s="93"/>
    </row>
    <row r="61" spans="1:26" ht="12.75" customHeight="1" x14ac:dyDescent="0.3">
      <c r="A61" s="93"/>
      <c r="B61" s="93"/>
      <c r="C61" s="258"/>
      <c r="D61" s="258"/>
      <c r="E61" s="258"/>
      <c r="F61" s="258"/>
      <c r="G61" s="258"/>
      <c r="H61" s="258"/>
      <c r="I61" s="258"/>
      <c r="J61" s="258"/>
      <c r="K61" s="258"/>
      <c r="L61" s="258"/>
      <c r="M61" s="258"/>
      <c r="N61" s="258"/>
      <c r="O61" s="258"/>
      <c r="P61" s="93"/>
      <c r="Q61" s="93"/>
      <c r="R61" s="93"/>
      <c r="S61" s="93"/>
      <c r="T61" s="93"/>
      <c r="U61" s="93"/>
      <c r="V61" s="93"/>
      <c r="W61" s="93"/>
      <c r="X61" s="93"/>
      <c r="Y61" s="93"/>
      <c r="Z61" s="93"/>
    </row>
    <row r="62" spans="1:26" ht="12.75" customHeight="1" x14ac:dyDescent="0.3">
      <c r="A62" s="93"/>
      <c r="B62" s="93"/>
      <c r="C62" s="258"/>
      <c r="D62" s="258"/>
      <c r="E62" s="258"/>
      <c r="F62" s="258"/>
      <c r="G62" s="258"/>
      <c r="H62" s="258"/>
      <c r="I62" s="258"/>
      <c r="J62" s="258"/>
      <c r="K62" s="258"/>
      <c r="L62" s="258"/>
      <c r="M62" s="258"/>
      <c r="N62" s="258"/>
      <c r="O62" s="258"/>
      <c r="P62" s="93"/>
      <c r="Q62" s="93"/>
      <c r="R62" s="93"/>
      <c r="S62" s="93"/>
      <c r="T62" s="93"/>
      <c r="U62" s="93"/>
      <c r="V62" s="93"/>
      <c r="W62" s="93"/>
      <c r="X62" s="93"/>
      <c r="Y62" s="93"/>
      <c r="Z62" s="93"/>
    </row>
    <row r="63" spans="1:26" ht="12.75" customHeight="1" x14ac:dyDescent="0.3">
      <c r="A63" s="93"/>
      <c r="B63" s="93"/>
      <c r="C63" s="258"/>
      <c r="D63" s="258"/>
      <c r="E63" s="258"/>
      <c r="F63" s="258"/>
      <c r="G63" s="258"/>
      <c r="H63" s="258"/>
      <c r="I63" s="258"/>
      <c r="J63" s="258"/>
      <c r="K63" s="258"/>
      <c r="L63" s="258"/>
      <c r="M63" s="258"/>
      <c r="N63" s="258"/>
      <c r="O63" s="258"/>
      <c r="P63" s="93"/>
      <c r="Q63" s="93"/>
      <c r="R63" s="93"/>
      <c r="S63" s="93"/>
      <c r="T63" s="93"/>
      <c r="U63" s="93"/>
      <c r="V63" s="93"/>
      <c r="W63" s="93"/>
      <c r="X63" s="93"/>
      <c r="Y63" s="93"/>
      <c r="Z63" s="93"/>
    </row>
    <row r="64" spans="1:26" ht="12.75" customHeight="1" x14ac:dyDescent="0.3">
      <c r="A64" s="93"/>
      <c r="B64" s="93"/>
      <c r="C64" s="258"/>
      <c r="D64" s="258"/>
      <c r="E64" s="258"/>
      <c r="F64" s="258"/>
      <c r="G64" s="258"/>
      <c r="H64" s="258"/>
      <c r="I64" s="258"/>
      <c r="J64" s="258"/>
      <c r="K64" s="258"/>
      <c r="L64" s="258"/>
      <c r="M64" s="258"/>
      <c r="N64" s="258"/>
      <c r="O64" s="258"/>
      <c r="P64" s="93"/>
      <c r="Q64" s="93"/>
      <c r="R64" s="93"/>
      <c r="S64" s="93"/>
      <c r="T64" s="93"/>
      <c r="U64" s="93"/>
      <c r="V64" s="93"/>
      <c r="W64" s="93"/>
      <c r="X64" s="93"/>
      <c r="Y64" s="93"/>
      <c r="Z64" s="93"/>
    </row>
    <row r="65" spans="1:26" ht="12.75" customHeight="1" x14ac:dyDescent="0.3">
      <c r="A65" s="93"/>
      <c r="B65" s="93"/>
      <c r="C65" s="258"/>
      <c r="D65" s="258"/>
      <c r="E65" s="258"/>
      <c r="F65" s="258"/>
      <c r="G65" s="258"/>
      <c r="H65" s="258"/>
      <c r="I65" s="258"/>
      <c r="J65" s="258"/>
      <c r="K65" s="258"/>
      <c r="L65" s="258"/>
      <c r="M65" s="258"/>
      <c r="N65" s="258"/>
      <c r="O65" s="258"/>
      <c r="P65" s="93"/>
      <c r="Q65" s="93"/>
      <c r="R65" s="93"/>
      <c r="S65" s="93"/>
      <c r="T65" s="93"/>
      <c r="U65" s="93"/>
      <c r="V65" s="93"/>
      <c r="W65" s="93"/>
      <c r="X65" s="93"/>
      <c r="Y65" s="93"/>
      <c r="Z65" s="93"/>
    </row>
    <row r="66" spans="1:26" ht="12.75" customHeight="1" x14ac:dyDescent="0.3">
      <c r="A66" s="93"/>
      <c r="B66" s="93"/>
      <c r="C66" s="258"/>
      <c r="D66" s="258"/>
      <c r="E66" s="258"/>
      <c r="F66" s="258"/>
      <c r="G66" s="258"/>
      <c r="H66" s="258"/>
      <c r="I66" s="258"/>
      <c r="J66" s="258"/>
      <c r="K66" s="258"/>
      <c r="L66" s="258"/>
      <c r="M66" s="258"/>
      <c r="N66" s="258"/>
      <c r="O66" s="258"/>
      <c r="P66" s="93"/>
      <c r="Q66" s="93"/>
      <c r="R66" s="93"/>
      <c r="S66" s="93"/>
      <c r="T66" s="93"/>
      <c r="U66" s="93"/>
      <c r="V66" s="93"/>
      <c r="W66" s="93"/>
      <c r="X66" s="93"/>
      <c r="Y66" s="93"/>
      <c r="Z66" s="93"/>
    </row>
    <row r="67" spans="1:26" ht="12.75" customHeight="1" x14ac:dyDescent="0.3">
      <c r="A67" s="93"/>
      <c r="B67" s="93"/>
      <c r="C67" s="258"/>
      <c r="D67" s="258"/>
      <c r="E67" s="258"/>
      <c r="F67" s="258"/>
      <c r="G67" s="258"/>
      <c r="H67" s="258"/>
      <c r="I67" s="258"/>
      <c r="J67" s="258"/>
      <c r="K67" s="258"/>
      <c r="L67" s="258"/>
      <c r="M67" s="258"/>
      <c r="N67" s="258"/>
      <c r="O67" s="258"/>
      <c r="P67" s="93"/>
      <c r="Q67" s="93"/>
      <c r="R67" s="93"/>
      <c r="S67" s="93"/>
      <c r="T67" s="93"/>
      <c r="U67" s="93"/>
      <c r="V67" s="93"/>
      <c r="W67" s="93"/>
      <c r="X67" s="93"/>
      <c r="Y67" s="93"/>
      <c r="Z67" s="93"/>
    </row>
    <row r="68" spans="1:26" ht="12.75" customHeight="1" x14ac:dyDescent="0.3">
      <c r="A68" s="93"/>
      <c r="B68" s="93"/>
      <c r="C68" s="258"/>
      <c r="D68" s="258"/>
      <c r="E68" s="258"/>
      <c r="F68" s="258"/>
      <c r="G68" s="258"/>
      <c r="H68" s="258"/>
      <c r="I68" s="258"/>
      <c r="J68" s="258"/>
      <c r="K68" s="258"/>
      <c r="L68" s="258"/>
      <c r="M68" s="258"/>
      <c r="N68" s="258"/>
      <c r="O68" s="258"/>
      <c r="P68" s="93"/>
      <c r="Q68" s="93"/>
      <c r="R68" s="93"/>
      <c r="S68" s="93"/>
      <c r="T68" s="93"/>
      <c r="U68" s="93"/>
      <c r="V68" s="93"/>
      <c r="W68" s="93"/>
      <c r="X68" s="93"/>
      <c r="Y68" s="93"/>
      <c r="Z68" s="93"/>
    </row>
    <row r="69" spans="1:26" ht="12.75" customHeight="1" x14ac:dyDescent="0.3">
      <c r="A69" s="93"/>
      <c r="B69" s="93"/>
      <c r="C69" s="258"/>
      <c r="D69" s="258"/>
      <c r="E69" s="258"/>
      <c r="F69" s="258"/>
      <c r="G69" s="258"/>
      <c r="H69" s="258"/>
      <c r="I69" s="258"/>
      <c r="J69" s="258"/>
      <c r="K69" s="258"/>
      <c r="L69" s="258"/>
      <c r="M69" s="258"/>
      <c r="N69" s="258"/>
      <c r="O69" s="258"/>
      <c r="P69" s="93"/>
      <c r="Q69" s="93"/>
      <c r="R69" s="93"/>
      <c r="S69" s="93"/>
      <c r="T69" s="93"/>
      <c r="U69" s="93"/>
      <c r="V69" s="93"/>
      <c r="W69" s="93"/>
      <c r="X69" s="93"/>
      <c r="Y69" s="93"/>
      <c r="Z69" s="93"/>
    </row>
    <row r="70" spans="1:26" ht="12.75" customHeight="1" x14ac:dyDescent="0.3">
      <c r="A70" s="93"/>
      <c r="B70" s="93"/>
      <c r="C70" s="258"/>
      <c r="D70" s="258"/>
      <c r="E70" s="258"/>
      <c r="F70" s="258"/>
      <c r="G70" s="258"/>
      <c r="H70" s="258"/>
      <c r="I70" s="258"/>
      <c r="J70" s="258"/>
      <c r="K70" s="258"/>
      <c r="L70" s="258"/>
      <c r="M70" s="258"/>
      <c r="N70" s="258"/>
      <c r="O70" s="258"/>
      <c r="P70" s="93"/>
      <c r="Q70" s="93"/>
      <c r="R70" s="93"/>
      <c r="S70" s="93"/>
      <c r="T70" s="93"/>
      <c r="U70" s="93"/>
      <c r="V70" s="93"/>
      <c r="W70" s="93"/>
      <c r="X70" s="93"/>
      <c r="Y70" s="93"/>
      <c r="Z70" s="93"/>
    </row>
    <row r="71" spans="1:26" ht="12.75" customHeight="1" x14ac:dyDescent="0.3">
      <c r="A71" s="93"/>
      <c r="B71" s="93"/>
      <c r="C71" s="258"/>
      <c r="D71" s="258"/>
      <c r="E71" s="258"/>
      <c r="F71" s="258"/>
      <c r="G71" s="258"/>
      <c r="H71" s="258"/>
      <c r="I71" s="258"/>
      <c r="J71" s="258"/>
      <c r="K71" s="258"/>
      <c r="L71" s="258"/>
      <c r="M71" s="258"/>
      <c r="N71" s="258"/>
      <c r="O71" s="258"/>
      <c r="P71" s="93"/>
      <c r="Q71" s="93"/>
      <c r="R71" s="93"/>
      <c r="S71" s="93"/>
      <c r="T71" s="93"/>
      <c r="U71" s="93"/>
      <c r="V71" s="93"/>
      <c r="W71" s="93"/>
      <c r="X71" s="93"/>
      <c r="Y71" s="93"/>
      <c r="Z71" s="93"/>
    </row>
    <row r="72" spans="1:26" ht="12.75" customHeight="1" x14ac:dyDescent="0.3">
      <c r="A72" s="93"/>
      <c r="B72" s="93"/>
      <c r="C72" s="258"/>
      <c r="D72" s="258"/>
      <c r="E72" s="258"/>
      <c r="F72" s="258"/>
      <c r="G72" s="258"/>
      <c r="H72" s="258"/>
      <c r="I72" s="258"/>
      <c r="J72" s="258"/>
      <c r="K72" s="258"/>
      <c r="L72" s="258"/>
      <c r="M72" s="258"/>
      <c r="N72" s="258"/>
      <c r="O72" s="258"/>
      <c r="P72" s="93"/>
      <c r="Q72" s="93"/>
      <c r="R72" s="93"/>
      <c r="S72" s="93"/>
      <c r="T72" s="93"/>
      <c r="U72" s="93"/>
      <c r="V72" s="93"/>
      <c r="W72" s="93"/>
      <c r="X72" s="93"/>
      <c r="Y72" s="93"/>
      <c r="Z72" s="93"/>
    </row>
    <row r="73" spans="1:26" ht="12.75" customHeight="1" x14ac:dyDescent="0.3">
      <c r="A73" s="93"/>
      <c r="B73" s="93"/>
      <c r="C73" s="258"/>
      <c r="D73" s="258"/>
      <c r="E73" s="258"/>
      <c r="F73" s="258"/>
      <c r="G73" s="258"/>
      <c r="H73" s="258"/>
      <c r="I73" s="258"/>
      <c r="J73" s="258"/>
      <c r="K73" s="258"/>
      <c r="L73" s="258"/>
      <c r="M73" s="258"/>
      <c r="N73" s="258"/>
      <c r="O73" s="258"/>
      <c r="P73" s="93"/>
      <c r="Q73" s="93"/>
      <c r="R73" s="93"/>
      <c r="S73" s="93"/>
      <c r="T73" s="93"/>
      <c r="U73" s="93"/>
      <c r="V73" s="93"/>
      <c r="W73" s="93"/>
      <c r="X73" s="93"/>
      <c r="Y73" s="93"/>
      <c r="Z73" s="93"/>
    </row>
    <row r="74" spans="1:26" ht="12.75" customHeight="1" x14ac:dyDescent="0.3">
      <c r="A74" s="93"/>
      <c r="B74" s="93"/>
      <c r="C74" s="258"/>
      <c r="D74" s="258"/>
      <c r="E74" s="258"/>
      <c r="F74" s="258"/>
      <c r="G74" s="258"/>
      <c r="H74" s="258"/>
      <c r="I74" s="258"/>
      <c r="J74" s="258"/>
      <c r="K74" s="258"/>
      <c r="L74" s="258"/>
      <c r="M74" s="258"/>
      <c r="N74" s="258"/>
      <c r="O74" s="258"/>
      <c r="P74" s="93"/>
      <c r="Q74" s="93"/>
      <c r="R74" s="93"/>
      <c r="S74" s="93"/>
      <c r="T74" s="93"/>
      <c r="U74" s="93"/>
      <c r="V74" s="93"/>
      <c r="W74" s="93"/>
      <c r="X74" s="93"/>
      <c r="Y74" s="93"/>
      <c r="Z74" s="93"/>
    </row>
    <row r="75" spans="1:26" ht="12.75" customHeight="1" x14ac:dyDescent="0.3">
      <c r="A75" s="93"/>
      <c r="B75" s="93"/>
      <c r="C75" s="258"/>
      <c r="D75" s="258"/>
      <c r="E75" s="258"/>
      <c r="F75" s="258"/>
      <c r="G75" s="258"/>
      <c r="H75" s="258"/>
      <c r="I75" s="258"/>
      <c r="J75" s="258"/>
      <c r="K75" s="258"/>
      <c r="L75" s="258"/>
      <c r="M75" s="258"/>
      <c r="N75" s="258"/>
      <c r="O75" s="258"/>
      <c r="P75" s="93"/>
      <c r="Q75" s="93"/>
      <c r="R75" s="93"/>
      <c r="S75" s="93"/>
      <c r="T75" s="93"/>
      <c r="U75" s="93"/>
      <c r="V75" s="93"/>
      <c r="W75" s="93"/>
      <c r="X75" s="93"/>
      <c r="Y75" s="93"/>
      <c r="Z75" s="93"/>
    </row>
    <row r="76" spans="1:26" ht="12.75" customHeight="1" x14ac:dyDescent="0.3">
      <c r="A76" s="93"/>
      <c r="B76" s="93"/>
      <c r="C76" s="258"/>
      <c r="D76" s="258"/>
      <c r="E76" s="258"/>
      <c r="F76" s="258"/>
      <c r="G76" s="258"/>
      <c r="H76" s="258"/>
      <c r="I76" s="258"/>
      <c r="J76" s="258"/>
      <c r="K76" s="258"/>
      <c r="L76" s="258"/>
      <c r="M76" s="258"/>
      <c r="N76" s="258"/>
      <c r="O76" s="258"/>
      <c r="P76" s="93"/>
      <c r="Q76" s="93"/>
      <c r="R76" s="93"/>
      <c r="S76" s="93"/>
      <c r="T76" s="93"/>
      <c r="U76" s="93"/>
      <c r="V76" s="93"/>
      <c r="W76" s="93"/>
      <c r="X76" s="93"/>
      <c r="Y76" s="93"/>
      <c r="Z76" s="93"/>
    </row>
    <row r="77" spans="1:26" ht="12.75" customHeight="1" x14ac:dyDescent="0.3">
      <c r="A77" s="93"/>
      <c r="B77" s="93"/>
      <c r="C77" s="258"/>
      <c r="D77" s="258"/>
      <c r="E77" s="258"/>
      <c r="F77" s="258"/>
      <c r="G77" s="258"/>
      <c r="H77" s="258"/>
      <c r="I77" s="258"/>
      <c r="J77" s="258"/>
      <c r="K77" s="258"/>
      <c r="L77" s="258"/>
      <c r="M77" s="258"/>
      <c r="N77" s="258"/>
      <c r="O77" s="258"/>
      <c r="P77" s="93"/>
      <c r="Q77" s="93"/>
      <c r="R77" s="93"/>
      <c r="S77" s="93"/>
      <c r="T77" s="93"/>
      <c r="U77" s="93"/>
      <c r="V77" s="93"/>
      <c r="W77" s="93"/>
      <c r="X77" s="93"/>
      <c r="Y77" s="93"/>
      <c r="Z77" s="93"/>
    </row>
    <row r="78" spans="1:26" ht="12.75" customHeight="1" x14ac:dyDescent="0.3">
      <c r="A78" s="93"/>
      <c r="B78" s="93"/>
      <c r="C78" s="258"/>
      <c r="D78" s="258"/>
      <c r="E78" s="258"/>
      <c r="F78" s="258"/>
      <c r="G78" s="258"/>
      <c r="H78" s="258"/>
      <c r="I78" s="258"/>
      <c r="J78" s="258"/>
      <c r="K78" s="258"/>
      <c r="L78" s="258"/>
      <c r="M78" s="258"/>
      <c r="N78" s="258"/>
      <c r="O78" s="258"/>
      <c r="P78" s="93"/>
      <c r="Q78" s="93"/>
      <c r="R78" s="93"/>
      <c r="S78" s="93"/>
      <c r="T78" s="93"/>
      <c r="U78" s="93"/>
      <c r="V78" s="93"/>
      <c r="W78" s="93"/>
      <c r="X78" s="93"/>
      <c r="Y78" s="93"/>
      <c r="Z78" s="93"/>
    </row>
    <row r="79" spans="1:26" ht="12.75" customHeight="1" x14ac:dyDescent="0.3">
      <c r="A79" s="93"/>
      <c r="B79" s="93"/>
      <c r="C79" s="258"/>
      <c r="D79" s="258"/>
      <c r="E79" s="258"/>
      <c r="F79" s="258"/>
      <c r="G79" s="258"/>
      <c r="H79" s="258"/>
      <c r="I79" s="258"/>
      <c r="J79" s="258"/>
      <c r="K79" s="258"/>
      <c r="L79" s="258"/>
      <c r="M79" s="258"/>
      <c r="N79" s="258"/>
      <c r="O79" s="258"/>
      <c r="P79" s="93"/>
      <c r="Q79" s="93"/>
      <c r="R79" s="93"/>
      <c r="S79" s="93"/>
      <c r="T79" s="93"/>
      <c r="U79" s="93"/>
      <c r="V79" s="93"/>
      <c r="W79" s="93"/>
      <c r="X79" s="93"/>
      <c r="Y79" s="93"/>
      <c r="Z79" s="93"/>
    </row>
    <row r="80" spans="1:26" ht="12.75" customHeight="1" x14ac:dyDescent="0.3">
      <c r="A80" s="93"/>
      <c r="B80" s="93"/>
      <c r="C80" s="258"/>
      <c r="D80" s="258"/>
      <c r="E80" s="258"/>
      <c r="F80" s="258"/>
      <c r="G80" s="258"/>
      <c r="H80" s="258"/>
      <c r="I80" s="258"/>
      <c r="J80" s="258"/>
      <c r="K80" s="258"/>
      <c r="L80" s="258"/>
      <c r="M80" s="258"/>
      <c r="N80" s="258"/>
      <c r="O80" s="258"/>
      <c r="P80" s="93"/>
      <c r="Q80" s="93"/>
      <c r="R80" s="93"/>
      <c r="S80" s="93"/>
      <c r="T80" s="93"/>
      <c r="U80" s="93"/>
      <c r="V80" s="93"/>
      <c r="W80" s="93"/>
      <c r="X80" s="93"/>
      <c r="Y80" s="93"/>
      <c r="Z80" s="93"/>
    </row>
    <row r="81" spans="1:26" ht="12.75" customHeight="1" x14ac:dyDescent="0.3">
      <c r="A81" s="93"/>
      <c r="B81" s="93"/>
      <c r="C81" s="258"/>
      <c r="D81" s="258"/>
      <c r="E81" s="258"/>
      <c r="F81" s="258"/>
      <c r="G81" s="258"/>
      <c r="H81" s="258"/>
      <c r="I81" s="258"/>
      <c r="J81" s="258"/>
      <c r="K81" s="258"/>
      <c r="L81" s="258"/>
      <c r="M81" s="258"/>
      <c r="N81" s="258"/>
      <c r="O81" s="258"/>
      <c r="P81" s="93"/>
      <c r="Q81" s="93"/>
      <c r="R81" s="93"/>
      <c r="S81" s="93"/>
      <c r="T81" s="93"/>
      <c r="U81" s="93"/>
      <c r="V81" s="93"/>
      <c r="W81" s="93"/>
      <c r="X81" s="93"/>
      <c r="Y81" s="93"/>
      <c r="Z81" s="93"/>
    </row>
    <row r="82" spans="1:26" ht="12.75" customHeight="1" x14ac:dyDescent="0.3">
      <c r="A82" s="93"/>
      <c r="B82" s="93"/>
      <c r="C82" s="258"/>
      <c r="D82" s="258"/>
      <c r="E82" s="258"/>
      <c r="F82" s="258"/>
      <c r="G82" s="258"/>
      <c r="H82" s="258"/>
      <c r="I82" s="258"/>
      <c r="J82" s="258"/>
      <c r="K82" s="258"/>
      <c r="L82" s="258"/>
      <c r="M82" s="258"/>
      <c r="N82" s="258"/>
      <c r="O82" s="258"/>
      <c r="P82" s="93"/>
      <c r="Q82" s="93"/>
      <c r="R82" s="93"/>
      <c r="S82" s="93"/>
      <c r="T82" s="93"/>
      <c r="U82" s="93"/>
      <c r="V82" s="93"/>
      <c r="W82" s="93"/>
      <c r="X82" s="93"/>
      <c r="Y82" s="93"/>
      <c r="Z82" s="93"/>
    </row>
    <row r="83" spans="1:26" ht="12.75" customHeight="1" x14ac:dyDescent="0.3">
      <c r="A83" s="93"/>
      <c r="B83" s="93"/>
      <c r="C83" s="258"/>
      <c r="D83" s="258"/>
      <c r="E83" s="258"/>
      <c r="F83" s="258"/>
      <c r="G83" s="258"/>
      <c r="H83" s="258"/>
      <c r="I83" s="258"/>
      <c r="J83" s="258"/>
      <c r="K83" s="258"/>
      <c r="L83" s="258"/>
      <c r="M83" s="258"/>
      <c r="N83" s="258"/>
      <c r="O83" s="258"/>
      <c r="P83" s="93"/>
      <c r="Q83" s="93"/>
      <c r="R83" s="93"/>
      <c r="S83" s="93"/>
      <c r="T83" s="93"/>
      <c r="U83" s="93"/>
      <c r="V83" s="93"/>
      <c r="W83" s="93"/>
      <c r="X83" s="93"/>
      <c r="Y83" s="93"/>
      <c r="Z83" s="93"/>
    </row>
    <row r="84" spans="1:26" ht="12.75" customHeight="1" x14ac:dyDescent="0.3">
      <c r="A84" s="93"/>
      <c r="B84" s="93"/>
      <c r="C84" s="258"/>
      <c r="D84" s="258"/>
      <c r="E84" s="258"/>
      <c r="F84" s="258"/>
      <c r="G84" s="258"/>
      <c r="H84" s="258"/>
      <c r="I84" s="258"/>
      <c r="J84" s="258"/>
      <c r="K84" s="258"/>
      <c r="L84" s="258"/>
      <c r="M84" s="258"/>
      <c r="N84" s="258"/>
      <c r="O84" s="258"/>
      <c r="P84" s="93"/>
      <c r="Q84" s="93"/>
      <c r="R84" s="93"/>
      <c r="S84" s="93"/>
      <c r="T84" s="93"/>
      <c r="U84" s="93"/>
      <c r="V84" s="93"/>
      <c r="W84" s="93"/>
      <c r="X84" s="93"/>
      <c r="Y84" s="93"/>
      <c r="Z84" s="93"/>
    </row>
    <row r="85" spans="1:26" ht="12.75" customHeight="1" x14ac:dyDescent="0.3">
      <c r="A85" s="93"/>
      <c r="B85" s="93"/>
      <c r="C85" s="258"/>
      <c r="D85" s="258"/>
      <c r="E85" s="258"/>
      <c r="F85" s="258"/>
      <c r="G85" s="258"/>
      <c r="H85" s="258"/>
      <c r="I85" s="258"/>
      <c r="J85" s="258"/>
      <c r="K85" s="258"/>
      <c r="L85" s="258"/>
      <c r="M85" s="258"/>
      <c r="N85" s="258"/>
      <c r="O85" s="258"/>
      <c r="P85" s="93"/>
      <c r="Q85" s="93"/>
      <c r="R85" s="93"/>
      <c r="S85" s="93"/>
      <c r="T85" s="93"/>
      <c r="U85" s="93"/>
      <c r="V85" s="93"/>
      <c r="W85" s="93"/>
      <c r="X85" s="93"/>
      <c r="Y85" s="93"/>
      <c r="Z85" s="93"/>
    </row>
    <row r="86" spans="1:26" ht="12.75" customHeight="1" x14ac:dyDescent="0.3">
      <c r="A86" s="93"/>
      <c r="B86" s="93"/>
      <c r="C86" s="258"/>
      <c r="D86" s="258"/>
      <c r="E86" s="258"/>
      <c r="F86" s="258"/>
      <c r="G86" s="258"/>
      <c r="H86" s="258"/>
      <c r="I86" s="258"/>
      <c r="J86" s="258"/>
      <c r="K86" s="258"/>
      <c r="L86" s="258"/>
      <c r="M86" s="258"/>
      <c r="N86" s="258"/>
      <c r="O86" s="258"/>
      <c r="P86" s="93"/>
      <c r="Q86" s="93"/>
      <c r="R86" s="93"/>
      <c r="S86" s="93"/>
      <c r="T86" s="93"/>
      <c r="U86" s="93"/>
      <c r="V86" s="93"/>
      <c r="W86" s="93"/>
      <c r="X86" s="93"/>
      <c r="Y86" s="93"/>
      <c r="Z86" s="93"/>
    </row>
    <row r="87" spans="1:26" ht="12.75" customHeight="1" x14ac:dyDescent="0.3">
      <c r="A87" s="93"/>
      <c r="B87" s="93"/>
      <c r="C87" s="258"/>
      <c r="D87" s="258"/>
      <c r="E87" s="258"/>
      <c r="F87" s="258"/>
      <c r="G87" s="258"/>
      <c r="H87" s="258"/>
      <c r="I87" s="258"/>
      <c r="J87" s="258"/>
      <c r="K87" s="258"/>
      <c r="L87" s="258"/>
      <c r="M87" s="258"/>
      <c r="N87" s="258"/>
      <c r="O87" s="258"/>
      <c r="P87" s="93"/>
      <c r="Q87" s="93"/>
      <c r="R87" s="93"/>
      <c r="S87" s="93"/>
      <c r="T87" s="93"/>
      <c r="U87" s="93"/>
      <c r="V87" s="93"/>
      <c r="W87" s="93"/>
      <c r="X87" s="93"/>
      <c r="Y87" s="93"/>
      <c r="Z87" s="93"/>
    </row>
    <row r="88" spans="1:26" ht="12.75" customHeight="1" x14ac:dyDescent="0.3">
      <c r="A88" s="93"/>
      <c r="B88" s="93"/>
      <c r="C88" s="258"/>
      <c r="D88" s="258"/>
      <c r="E88" s="258"/>
      <c r="F88" s="258"/>
      <c r="G88" s="258"/>
      <c r="H88" s="258"/>
      <c r="I88" s="258"/>
      <c r="J88" s="258"/>
      <c r="K88" s="258"/>
      <c r="L88" s="258"/>
      <c r="M88" s="258"/>
      <c r="N88" s="258"/>
      <c r="O88" s="258"/>
      <c r="P88" s="93"/>
      <c r="Q88" s="93"/>
      <c r="R88" s="93"/>
      <c r="S88" s="93"/>
      <c r="T88" s="93"/>
      <c r="U88" s="93"/>
      <c r="V88" s="93"/>
      <c r="W88" s="93"/>
      <c r="X88" s="93"/>
      <c r="Y88" s="93"/>
      <c r="Z88" s="93"/>
    </row>
    <row r="89" spans="1:26" ht="12.75" customHeight="1" x14ac:dyDescent="0.3">
      <c r="A89" s="93"/>
      <c r="B89" s="93"/>
      <c r="C89" s="258"/>
      <c r="D89" s="258"/>
      <c r="E89" s="258"/>
      <c r="F89" s="258"/>
      <c r="G89" s="258"/>
      <c r="H89" s="258"/>
      <c r="I89" s="258"/>
      <c r="J89" s="258"/>
      <c r="K89" s="258"/>
      <c r="L89" s="258"/>
      <c r="M89" s="258"/>
      <c r="N89" s="258"/>
      <c r="O89" s="258"/>
      <c r="P89" s="93"/>
      <c r="Q89" s="93"/>
      <c r="R89" s="93"/>
      <c r="S89" s="93"/>
      <c r="T89" s="93"/>
      <c r="U89" s="93"/>
      <c r="V89" s="93"/>
      <c r="W89" s="93"/>
      <c r="X89" s="93"/>
      <c r="Y89" s="93"/>
      <c r="Z89" s="93"/>
    </row>
    <row r="90" spans="1:26" ht="12.75" customHeight="1" x14ac:dyDescent="0.3">
      <c r="A90" s="93"/>
      <c r="B90" s="93"/>
      <c r="C90" s="258"/>
      <c r="D90" s="258"/>
      <c r="E90" s="258"/>
      <c r="F90" s="258"/>
      <c r="G90" s="258"/>
      <c r="H90" s="258"/>
      <c r="I90" s="258"/>
      <c r="J90" s="258"/>
      <c r="K90" s="258"/>
      <c r="L90" s="258"/>
      <c r="M90" s="258"/>
      <c r="N90" s="258"/>
      <c r="O90" s="258"/>
      <c r="P90" s="93"/>
      <c r="Q90" s="93"/>
      <c r="R90" s="93"/>
      <c r="S90" s="93"/>
      <c r="T90" s="93"/>
      <c r="U90" s="93"/>
      <c r="V90" s="93"/>
      <c r="W90" s="93"/>
      <c r="X90" s="93"/>
      <c r="Y90" s="93"/>
      <c r="Z90" s="93"/>
    </row>
    <row r="91" spans="1:26" ht="12.75" customHeight="1" x14ac:dyDescent="0.3">
      <c r="A91" s="93"/>
      <c r="B91" s="93"/>
      <c r="C91" s="258"/>
      <c r="D91" s="258"/>
      <c r="E91" s="258"/>
      <c r="F91" s="258"/>
      <c r="G91" s="258"/>
      <c r="H91" s="258"/>
      <c r="I91" s="258"/>
      <c r="J91" s="258"/>
      <c r="K91" s="258"/>
      <c r="L91" s="258"/>
      <c r="M91" s="258"/>
      <c r="N91" s="258"/>
      <c r="O91" s="258"/>
      <c r="P91" s="93"/>
      <c r="Q91" s="93"/>
      <c r="R91" s="93"/>
      <c r="S91" s="93"/>
      <c r="T91" s="93"/>
      <c r="U91" s="93"/>
      <c r="V91" s="93"/>
      <c r="W91" s="93"/>
      <c r="X91" s="93"/>
      <c r="Y91" s="93"/>
      <c r="Z91" s="93"/>
    </row>
    <row r="92" spans="1:26" ht="12.75" customHeight="1" x14ac:dyDescent="0.3">
      <c r="A92" s="93"/>
      <c r="B92" s="93"/>
      <c r="C92" s="258"/>
      <c r="D92" s="258"/>
      <c r="E92" s="258"/>
      <c r="F92" s="258"/>
      <c r="G92" s="258"/>
      <c r="H92" s="258"/>
      <c r="I92" s="258"/>
      <c r="J92" s="258"/>
      <c r="K92" s="258"/>
      <c r="L92" s="258"/>
      <c r="M92" s="258"/>
      <c r="N92" s="258"/>
      <c r="O92" s="258"/>
      <c r="P92" s="93"/>
      <c r="Q92" s="93"/>
      <c r="R92" s="93"/>
      <c r="S92" s="93"/>
      <c r="T92" s="93"/>
      <c r="U92" s="93"/>
      <c r="V92" s="93"/>
      <c r="W92" s="93"/>
      <c r="X92" s="93"/>
      <c r="Y92" s="93"/>
      <c r="Z92" s="93"/>
    </row>
    <row r="93" spans="1:26" ht="12.75" customHeight="1" x14ac:dyDescent="0.3">
      <c r="A93" s="93"/>
      <c r="B93" s="93"/>
      <c r="C93" s="258"/>
      <c r="D93" s="258"/>
      <c r="E93" s="258"/>
      <c r="F93" s="258"/>
      <c r="G93" s="258"/>
      <c r="H93" s="258"/>
      <c r="I93" s="258"/>
      <c r="J93" s="258"/>
      <c r="K93" s="258"/>
      <c r="L93" s="258"/>
      <c r="M93" s="258"/>
      <c r="N93" s="258"/>
      <c r="O93" s="258"/>
      <c r="P93" s="93"/>
      <c r="Q93" s="93"/>
      <c r="R93" s="93"/>
      <c r="S93" s="93"/>
      <c r="T93" s="93"/>
      <c r="U93" s="93"/>
      <c r="V93" s="93"/>
      <c r="W93" s="93"/>
      <c r="X93" s="93"/>
      <c r="Y93" s="93"/>
      <c r="Z93" s="93"/>
    </row>
    <row r="94" spans="1:26" ht="12.75" customHeight="1" x14ac:dyDescent="0.3">
      <c r="A94" s="93"/>
      <c r="B94" s="93"/>
      <c r="C94" s="258"/>
      <c r="D94" s="258"/>
      <c r="E94" s="258"/>
      <c r="F94" s="258"/>
      <c r="G94" s="258"/>
      <c r="H94" s="258"/>
      <c r="I94" s="258"/>
      <c r="J94" s="258"/>
      <c r="K94" s="258"/>
      <c r="L94" s="258"/>
      <c r="M94" s="258"/>
      <c r="N94" s="258"/>
      <c r="O94" s="258"/>
      <c r="P94" s="93"/>
      <c r="Q94" s="93"/>
      <c r="R94" s="93"/>
      <c r="S94" s="93"/>
      <c r="T94" s="93"/>
      <c r="U94" s="93"/>
      <c r="V94" s="93"/>
      <c r="W94" s="93"/>
      <c r="X94" s="93"/>
      <c r="Y94" s="93"/>
      <c r="Z94" s="93"/>
    </row>
    <row r="95" spans="1:26" ht="12.75" customHeight="1" x14ac:dyDescent="0.3">
      <c r="A95" s="93"/>
      <c r="B95" s="93"/>
      <c r="C95" s="258"/>
      <c r="D95" s="258"/>
      <c r="E95" s="258"/>
      <c r="F95" s="258"/>
      <c r="G95" s="258"/>
      <c r="H95" s="258"/>
      <c r="I95" s="258"/>
      <c r="J95" s="258"/>
      <c r="K95" s="258"/>
      <c r="L95" s="258"/>
      <c r="M95" s="258"/>
      <c r="N95" s="258"/>
      <c r="O95" s="258"/>
      <c r="P95" s="93"/>
      <c r="Q95" s="93"/>
      <c r="R95" s="93"/>
      <c r="S95" s="93"/>
      <c r="T95" s="93"/>
      <c r="U95" s="93"/>
      <c r="V95" s="93"/>
      <c r="W95" s="93"/>
      <c r="X95" s="93"/>
      <c r="Y95" s="93"/>
      <c r="Z95" s="93"/>
    </row>
    <row r="96" spans="1:26" ht="12.75" customHeight="1" x14ac:dyDescent="0.3">
      <c r="A96" s="93"/>
      <c r="B96" s="93"/>
      <c r="C96" s="258"/>
      <c r="D96" s="258"/>
      <c r="E96" s="258"/>
      <c r="F96" s="258"/>
      <c r="G96" s="258"/>
      <c r="H96" s="258"/>
      <c r="I96" s="258"/>
      <c r="J96" s="258"/>
      <c r="K96" s="258"/>
      <c r="L96" s="258"/>
      <c r="M96" s="258"/>
      <c r="N96" s="258"/>
      <c r="O96" s="258"/>
      <c r="P96" s="93"/>
      <c r="Q96" s="93"/>
      <c r="R96" s="93"/>
      <c r="S96" s="93"/>
      <c r="T96" s="93"/>
      <c r="U96" s="93"/>
      <c r="V96" s="93"/>
      <c r="W96" s="93"/>
      <c r="X96" s="93"/>
      <c r="Y96" s="93"/>
      <c r="Z96" s="93"/>
    </row>
    <row r="97" spans="1:26" ht="12.75" customHeight="1" x14ac:dyDescent="0.3">
      <c r="A97" s="93"/>
      <c r="B97" s="93"/>
      <c r="C97" s="258"/>
      <c r="D97" s="258"/>
      <c r="E97" s="258"/>
      <c r="F97" s="258"/>
      <c r="G97" s="258"/>
      <c r="H97" s="258"/>
      <c r="I97" s="258"/>
      <c r="J97" s="258"/>
      <c r="K97" s="258"/>
      <c r="L97" s="258"/>
      <c r="M97" s="258"/>
      <c r="N97" s="258"/>
      <c r="O97" s="258"/>
      <c r="P97" s="93"/>
      <c r="Q97" s="93"/>
      <c r="R97" s="93"/>
      <c r="S97" s="93"/>
      <c r="T97" s="93"/>
      <c r="U97" s="93"/>
      <c r="V97" s="93"/>
      <c r="W97" s="93"/>
      <c r="X97" s="93"/>
      <c r="Y97" s="93"/>
      <c r="Z97" s="93"/>
    </row>
    <row r="98" spans="1:26" ht="12.75" customHeight="1" x14ac:dyDescent="0.3">
      <c r="A98" s="93"/>
      <c r="B98" s="93"/>
      <c r="C98" s="258"/>
      <c r="D98" s="258"/>
      <c r="E98" s="258"/>
      <c r="F98" s="258"/>
      <c r="G98" s="258"/>
      <c r="H98" s="258"/>
      <c r="I98" s="258"/>
      <c r="J98" s="258"/>
      <c r="K98" s="258"/>
      <c r="L98" s="258"/>
      <c r="M98" s="258"/>
      <c r="N98" s="258"/>
      <c r="O98" s="258"/>
      <c r="P98" s="93"/>
      <c r="Q98" s="93"/>
      <c r="R98" s="93"/>
      <c r="S98" s="93"/>
      <c r="T98" s="93"/>
      <c r="U98" s="93"/>
      <c r="V98" s="93"/>
      <c r="W98" s="93"/>
      <c r="X98" s="93"/>
      <c r="Y98" s="93"/>
      <c r="Z98" s="93"/>
    </row>
    <row r="99" spans="1:26" ht="12.75" customHeight="1" x14ac:dyDescent="0.3">
      <c r="A99" s="93"/>
      <c r="B99" s="93"/>
      <c r="C99" s="258"/>
      <c r="D99" s="258"/>
      <c r="E99" s="258"/>
      <c r="F99" s="258"/>
      <c r="G99" s="258"/>
      <c r="H99" s="258"/>
      <c r="I99" s="258"/>
      <c r="J99" s="258"/>
      <c r="K99" s="258"/>
      <c r="L99" s="258"/>
      <c r="M99" s="258"/>
      <c r="N99" s="258"/>
      <c r="O99" s="258"/>
      <c r="P99" s="93"/>
      <c r="Q99" s="93"/>
      <c r="R99" s="93"/>
      <c r="S99" s="93"/>
      <c r="T99" s="93"/>
      <c r="U99" s="93"/>
      <c r="V99" s="93"/>
      <c r="W99" s="93"/>
      <c r="X99" s="93"/>
      <c r="Y99" s="93"/>
      <c r="Z99" s="93"/>
    </row>
    <row r="100" spans="1:26" ht="12.75" customHeight="1" x14ac:dyDescent="0.3">
      <c r="A100" s="93"/>
      <c r="B100" s="93"/>
      <c r="C100" s="258"/>
      <c r="D100" s="258"/>
      <c r="E100" s="258"/>
      <c r="F100" s="258"/>
      <c r="G100" s="258"/>
      <c r="H100" s="258"/>
      <c r="I100" s="258"/>
      <c r="J100" s="258"/>
      <c r="K100" s="258"/>
      <c r="L100" s="258"/>
      <c r="M100" s="258"/>
      <c r="N100" s="258"/>
      <c r="O100" s="258"/>
      <c r="P100" s="93"/>
      <c r="Q100" s="93"/>
      <c r="R100" s="93"/>
      <c r="S100" s="93"/>
      <c r="T100" s="93"/>
      <c r="U100" s="93"/>
      <c r="V100" s="93"/>
      <c r="W100" s="93"/>
      <c r="X100" s="93"/>
      <c r="Y100" s="93"/>
      <c r="Z100" s="93"/>
    </row>
    <row r="101" spans="1:26" ht="12.75" customHeight="1" x14ac:dyDescent="0.3">
      <c r="A101" s="93"/>
      <c r="B101" s="93"/>
      <c r="C101" s="258"/>
      <c r="D101" s="258"/>
      <c r="E101" s="258"/>
      <c r="F101" s="258"/>
      <c r="G101" s="258"/>
      <c r="H101" s="258"/>
      <c r="I101" s="258"/>
      <c r="J101" s="258"/>
      <c r="K101" s="258"/>
      <c r="L101" s="258"/>
      <c r="M101" s="258"/>
      <c r="N101" s="258"/>
      <c r="O101" s="258"/>
      <c r="P101" s="93"/>
      <c r="Q101" s="93"/>
      <c r="R101" s="93"/>
      <c r="S101" s="93"/>
      <c r="T101" s="93"/>
      <c r="U101" s="93"/>
      <c r="V101" s="93"/>
      <c r="W101" s="93"/>
      <c r="X101" s="93"/>
      <c r="Y101" s="93"/>
      <c r="Z101" s="93"/>
    </row>
    <row r="102" spans="1:26" ht="12.75" customHeight="1" x14ac:dyDescent="0.3">
      <c r="A102" s="93"/>
      <c r="B102" s="93"/>
      <c r="C102" s="258"/>
      <c r="D102" s="258"/>
      <c r="E102" s="258"/>
      <c r="F102" s="258"/>
      <c r="G102" s="258"/>
      <c r="H102" s="258"/>
      <c r="I102" s="258"/>
      <c r="J102" s="258"/>
      <c r="K102" s="258"/>
      <c r="L102" s="258"/>
      <c r="M102" s="258"/>
      <c r="N102" s="258"/>
      <c r="O102" s="258"/>
      <c r="P102" s="93"/>
      <c r="Q102" s="93"/>
      <c r="R102" s="93"/>
      <c r="S102" s="93"/>
      <c r="T102" s="93"/>
      <c r="U102" s="93"/>
      <c r="V102" s="93"/>
      <c r="W102" s="93"/>
      <c r="X102" s="93"/>
      <c r="Y102" s="93"/>
      <c r="Z102" s="93"/>
    </row>
    <row r="103" spans="1:26" ht="12.75" customHeight="1" x14ac:dyDescent="0.3">
      <c r="A103" s="93"/>
      <c r="B103" s="93"/>
      <c r="C103" s="258"/>
      <c r="D103" s="258"/>
      <c r="E103" s="258"/>
      <c r="F103" s="258"/>
      <c r="G103" s="258"/>
      <c r="H103" s="258"/>
      <c r="I103" s="258"/>
      <c r="J103" s="258"/>
      <c r="K103" s="258"/>
      <c r="L103" s="258"/>
      <c r="M103" s="258"/>
      <c r="N103" s="258"/>
      <c r="O103" s="258"/>
      <c r="P103" s="93"/>
      <c r="Q103" s="93"/>
      <c r="R103" s="93"/>
      <c r="S103" s="93"/>
      <c r="T103" s="93"/>
      <c r="U103" s="93"/>
      <c r="V103" s="93"/>
      <c r="W103" s="93"/>
      <c r="X103" s="93"/>
      <c r="Y103" s="93"/>
      <c r="Z103" s="93"/>
    </row>
    <row r="104" spans="1:26" ht="12.75" customHeight="1" x14ac:dyDescent="0.3">
      <c r="A104" s="93"/>
      <c r="B104" s="93"/>
      <c r="C104" s="258"/>
      <c r="D104" s="258"/>
      <c r="E104" s="258"/>
      <c r="F104" s="258"/>
      <c r="G104" s="258"/>
      <c r="H104" s="258"/>
      <c r="I104" s="258"/>
      <c r="J104" s="258"/>
      <c r="K104" s="258"/>
      <c r="L104" s="258"/>
      <c r="M104" s="258"/>
      <c r="N104" s="258"/>
      <c r="O104" s="258"/>
      <c r="P104" s="93"/>
      <c r="Q104" s="93"/>
      <c r="R104" s="93"/>
      <c r="S104" s="93"/>
      <c r="T104" s="93"/>
      <c r="U104" s="93"/>
      <c r="V104" s="93"/>
      <c r="W104" s="93"/>
      <c r="X104" s="93"/>
      <c r="Y104" s="93"/>
      <c r="Z104" s="93"/>
    </row>
    <row r="105" spans="1:26" ht="12.75" customHeight="1" x14ac:dyDescent="0.3">
      <c r="A105" s="93"/>
      <c r="B105" s="93"/>
      <c r="C105" s="258"/>
      <c r="D105" s="258"/>
      <c r="E105" s="258"/>
      <c r="F105" s="258"/>
      <c r="G105" s="258"/>
      <c r="H105" s="258"/>
      <c r="I105" s="258"/>
      <c r="J105" s="258"/>
      <c r="K105" s="258"/>
      <c r="L105" s="258"/>
      <c r="M105" s="258"/>
      <c r="N105" s="258"/>
      <c r="O105" s="258"/>
      <c r="P105" s="93"/>
      <c r="Q105" s="93"/>
      <c r="R105" s="93"/>
      <c r="S105" s="93"/>
      <c r="T105" s="93"/>
      <c r="U105" s="93"/>
      <c r="V105" s="93"/>
      <c r="W105" s="93"/>
      <c r="X105" s="93"/>
      <c r="Y105" s="93"/>
      <c r="Z105" s="93"/>
    </row>
    <row r="106" spans="1:26" ht="12.75" customHeight="1" x14ac:dyDescent="0.3">
      <c r="A106" s="93"/>
      <c r="B106" s="93"/>
      <c r="C106" s="258"/>
      <c r="D106" s="258"/>
      <c r="E106" s="258"/>
      <c r="F106" s="258"/>
      <c r="G106" s="258"/>
      <c r="H106" s="258"/>
      <c r="I106" s="258"/>
      <c r="J106" s="258"/>
      <c r="K106" s="258"/>
      <c r="L106" s="258"/>
      <c r="M106" s="258"/>
      <c r="N106" s="258"/>
      <c r="O106" s="258"/>
      <c r="P106" s="93"/>
      <c r="Q106" s="93"/>
      <c r="R106" s="93"/>
      <c r="S106" s="93"/>
      <c r="T106" s="93"/>
      <c r="U106" s="93"/>
      <c r="V106" s="93"/>
      <c r="W106" s="93"/>
      <c r="X106" s="93"/>
      <c r="Y106" s="93"/>
      <c r="Z106" s="93"/>
    </row>
    <row r="107" spans="1:26" ht="12.75" customHeight="1" x14ac:dyDescent="0.3">
      <c r="A107" s="93"/>
      <c r="B107" s="93"/>
      <c r="C107" s="258"/>
      <c r="D107" s="258"/>
      <c r="E107" s="258"/>
      <c r="F107" s="258"/>
      <c r="G107" s="258"/>
      <c r="H107" s="258"/>
      <c r="I107" s="258"/>
      <c r="J107" s="258"/>
      <c r="K107" s="258"/>
      <c r="L107" s="258"/>
      <c r="M107" s="258"/>
      <c r="N107" s="258"/>
      <c r="O107" s="258"/>
      <c r="P107" s="93"/>
      <c r="Q107" s="93"/>
      <c r="R107" s="93"/>
      <c r="S107" s="93"/>
      <c r="T107" s="93"/>
      <c r="U107" s="93"/>
      <c r="V107" s="93"/>
      <c r="W107" s="93"/>
      <c r="X107" s="93"/>
      <c r="Y107" s="93"/>
      <c r="Z107" s="93"/>
    </row>
    <row r="108" spans="1:26" ht="12.75" customHeight="1" x14ac:dyDescent="0.3">
      <c r="A108" s="93"/>
      <c r="B108" s="93"/>
      <c r="C108" s="258"/>
      <c r="D108" s="258"/>
      <c r="E108" s="258"/>
      <c r="F108" s="258"/>
      <c r="G108" s="258"/>
      <c r="H108" s="258"/>
      <c r="I108" s="258"/>
      <c r="J108" s="258"/>
      <c r="K108" s="258"/>
      <c r="L108" s="258"/>
      <c r="M108" s="258"/>
      <c r="N108" s="258"/>
      <c r="O108" s="258"/>
      <c r="P108" s="93"/>
      <c r="Q108" s="93"/>
      <c r="R108" s="93"/>
      <c r="S108" s="93"/>
      <c r="T108" s="93"/>
      <c r="U108" s="93"/>
      <c r="V108" s="93"/>
      <c r="W108" s="93"/>
      <c r="X108" s="93"/>
      <c r="Y108" s="93"/>
      <c r="Z108" s="93"/>
    </row>
    <row r="109" spans="1:26" ht="12.75" customHeight="1" x14ac:dyDescent="0.3">
      <c r="A109" s="93"/>
      <c r="B109" s="93"/>
      <c r="C109" s="258"/>
      <c r="D109" s="258"/>
      <c r="E109" s="258"/>
      <c r="F109" s="258"/>
      <c r="G109" s="258"/>
      <c r="H109" s="258"/>
      <c r="I109" s="258"/>
      <c r="J109" s="258"/>
      <c r="K109" s="258"/>
      <c r="L109" s="258"/>
      <c r="M109" s="258"/>
      <c r="N109" s="258"/>
      <c r="O109" s="258"/>
      <c r="P109" s="93"/>
      <c r="Q109" s="93"/>
      <c r="R109" s="93"/>
      <c r="S109" s="93"/>
      <c r="T109" s="93"/>
      <c r="U109" s="93"/>
      <c r="V109" s="93"/>
      <c r="W109" s="93"/>
      <c r="X109" s="93"/>
      <c r="Y109" s="93"/>
      <c r="Z109" s="93"/>
    </row>
    <row r="110" spans="1:26" ht="12.75" customHeight="1" x14ac:dyDescent="0.3">
      <c r="A110" s="93"/>
      <c r="B110" s="93"/>
      <c r="C110" s="258"/>
      <c r="D110" s="258"/>
      <c r="E110" s="258"/>
      <c r="F110" s="258"/>
      <c r="G110" s="258"/>
      <c r="H110" s="258"/>
      <c r="I110" s="258"/>
      <c r="J110" s="258"/>
      <c r="K110" s="258"/>
      <c r="L110" s="258"/>
      <c r="M110" s="258"/>
      <c r="N110" s="258"/>
      <c r="O110" s="258"/>
      <c r="P110" s="93"/>
      <c r="Q110" s="93"/>
      <c r="R110" s="93"/>
      <c r="S110" s="93"/>
      <c r="T110" s="93"/>
      <c r="U110" s="93"/>
      <c r="V110" s="93"/>
      <c r="W110" s="93"/>
      <c r="X110" s="93"/>
      <c r="Y110" s="93"/>
      <c r="Z110" s="93"/>
    </row>
    <row r="111" spans="1:26" ht="12.75" customHeight="1" x14ac:dyDescent="0.3">
      <c r="A111" s="93"/>
      <c r="B111" s="93"/>
      <c r="C111" s="258"/>
      <c r="D111" s="258"/>
      <c r="E111" s="258"/>
      <c r="F111" s="258"/>
      <c r="G111" s="258"/>
      <c r="H111" s="258"/>
      <c r="I111" s="258"/>
      <c r="J111" s="258"/>
      <c r="K111" s="258"/>
      <c r="L111" s="258"/>
      <c r="M111" s="258"/>
      <c r="N111" s="258"/>
      <c r="O111" s="258"/>
      <c r="P111" s="93"/>
      <c r="Q111" s="93"/>
      <c r="R111" s="93"/>
      <c r="S111" s="93"/>
      <c r="T111" s="93"/>
      <c r="U111" s="93"/>
      <c r="V111" s="93"/>
      <c r="W111" s="93"/>
      <c r="X111" s="93"/>
      <c r="Y111" s="93"/>
      <c r="Z111" s="93"/>
    </row>
    <row r="112" spans="1:26" ht="12.75" customHeight="1" x14ac:dyDescent="0.3">
      <c r="A112" s="93"/>
      <c r="B112" s="93"/>
      <c r="C112" s="258"/>
      <c r="D112" s="258"/>
      <c r="E112" s="258"/>
      <c r="F112" s="258"/>
      <c r="G112" s="258"/>
      <c r="H112" s="258"/>
      <c r="I112" s="258"/>
      <c r="J112" s="258"/>
      <c r="K112" s="258"/>
      <c r="L112" s="258"/>
      <c r="M112" s="258"/>
      <c r="N112" s="258"/>
      <c r="O112" s="258"/>
      <c r="P112" s="93"/>
      <c r="Q112" s="93"/>
      <c r="R112" s="93"/>
      <c r="S112" s="93"/>
      <c r="T112" s="93"/>
      <c r="U112" s="93"/>
      <c r="V112" s="93"/>
      <c r="W112" s="93"/>
      <c r="X112" s="93"/>
      <c r="Y112" s="93"/>
      <c r="Z112" s="93"/>
    </row>
    <row r="113" spans="1:26" ht="12.75" customHeight="1" x14ac:dyDescent="0.3">
      <c r="A113" s="93"/>
      <c r="B113" s="93"/>
      <c r="C113" s="258"/>
      <c r="D113" s="258"/>
      <c r="E113" s="258"/>
      <c r="F113" s="258"/>
      <c r="G113" s="258"/>
      <c r="H113" s="258"/>
      <c r="I113" s="258"/>
      <c r="J113" s="258"/>
      <c r="K113" s="258"/>
      <c r="L113" s="258"/>
      <c r="M113" s="258"/>
      <c r="N113" s="258"/>
      <c r="O113" s="258"/>
      <c r="P113" s="93"/>
      <c r="Q113" s="93"/>
      <c r="R113" s="93"/>
      <c r="S113" s="93"/>
      <c r="T113" s="93"/>
      <c r="U113" s="93"/>
      <c r="V113" s="93"/>
      <c r="W113" s="93"/>
      <c r="X113" s="93"/>
      <c r="Y113" s="93"/>
      <c r="Z113" s="93"/>
    </row>
    <row r="114" spans="1:26" ht="12.75" customHeight="1" x14ac:dyDescent="0.3">
      <c r="A114" s="93"/>
      <c r="B114" s="93"/>
      <c r="C114" s="258"/>
      <c r="D114" s="258"/>
      <c r="E114" s="258"/>
      <c r="F114" s="258"/>
      <c r="G114" s="258"/>
      <c r="H114" s="258"/>
      <c r="I114" s="258"/>
      <c r="J114" s="258"/>
      <c r="K114" s="258"/>
      <c r="L114" s="258"/>
      <c r="M114" s="258"/>
      <c r="N114" s="258"/>
      <c r="O114" s="258"/>
      <c r="P114" s="93"/>
      <c r="Q114" s="93"/>
      <c r="R114" s="93"/>
      <c r="S114" s="93"/>
      <c r="T114" s="93"/>
      <c r="U114" s="93"/>
      <c r="V114" s="93"/>
      <c r="W114" s="93"/>
      <c r="X114" s="93"/>
      <c r="Y114" s="93"/>
      <c r="Z114" s="93"/>
    </row>
    <row r="115" spans="1:26" ht="12.75" customHeight="1" x14ac:dyDescent="0.3">
      <c r="A115" s="93"/>
      <c r="B115" s="93"/>
      <c r="C115" s="258"/>
      <c r="D115" s="258"/>
      <c r="E115" s="258"/>
      <c r="F115" s="258"/>
      <c r="G115" s="258"/>
      <c r="H115" s="258"/>
      <c r="I115" s="258"/>
      <c r="J115" s="258"/>
      <c r="K115" s="258"/>
      <c r="L115" s="258"/>
      <c r="M115" s="258"/>
      <c r="N115" s="258"/>
      <c r="O115" s="258"/>
      <c r="P115" s="93"/>
      <c r="Q115" s="93"/>
      <c r="R115" s="93"/>
      <c r="S115" s="93"/>
      <c r="T115" s="93"/>
      <c r="U115" s="93"/>
      <c r="V115" s="93"/>
      <c r="W115" s="93"/>
      <c r="X115" s="93"/>
      <c r="Y115" s="93"/>
      <c r="Z115" s="93"/>
    </row>
    <row r="116" spans="1:26" ht="12.75" customHeight="1" x14ac:dyDescent="0.3">
      <c r="A116" s="93"/>
      <c r="B116" s="93"/>
      <c r="C116" s="258"/>
      <c r="D116" s="258"/>
      <c r="E116" s="258"/>
      <c r="F116" s="258"/>
      <c r="G116" s="258"/>
      <c r="H116" s="258"/>
      <c r="I116" s="258"/>
      <c r="J116" s="258"/>
      <c r="K116" s="258"/>
      <c r="L116" s="258"/>
      <c r="M116" s="258"/>
      <c r="N116" s="258"/>
      <c r="O116" s="258"/>
      <c r="P116" s="93"/>
      <c r="Q116" s="93"/>
      <c r="R116" s="93"/>
      <c r="S116" s="93"/>
      <c r="T116" s="93"/>
      <c r="U116" s="93"/>
      <c r="V116" s="93"/>
      <c r="W116" s="93"/>
      <c r="X116" s="93"/>
      <c r="Y116" s="93"/>
      <c r="Z116" s="93"/>
    </row>
    <row r="117" spans="1:26" ht="12.75" customHeight="1" x14ac:dyDescent="0.3">
      <c r="A117" s="93"/>
      <c r="B117" s="93"/>
      <c r="C117" s="258"/>
      <c r="D117" s="258"/>
      <c r="E117" s="258"/>
      <c r="F117" s="258"/>
      <c r="G117" s="258"/>
      <c r="H117" s="258"/>
      <c r="I117" s="258"/>
      <c r="J117" s="258"/>
      <c r="K117" s="258"/>
      <c r="L117" s="258"/>
      <c r="M117" s="258"/>
      <c r="N117" s="258"/>
      <c r="O117" s="258"/>
      <c r="P117" s="93"/>
      <c r="Q117" s="93"/>
      <c r="R117" s="93"/>
      <c r="S117" s="93"/>
      <c r="T117" s="93"/>
      <c r="U117" s="93"/>
      <c r="V117" s="93"/>
      <c r="W117" s="93"/>
      <c r="X117" s="93"/>
      <c r="Y117" s="93"/>
      <c r="Z117" s="93"/>
    </row>
    <row r="118" spans="1:26" ht="12.75" customHeight="1" x14ac:dyDescent="0.3">
      <c r="A118" s="93"/>
      <c r="B118" s="93"/>
      <c r="C118" s="258"/>
      <c r="D118" s="258"/>
      <c r="E118" s="258"/>
      <c r="F118" s="258"/>
      <c r="G118" s="258"/>
      <c r="H118" s="258"/>
      <c r="I118" s="258"/>
      <c r="J118" s="258"/>
      <c r="K118" s="258"/>
      <c r="L118" s="258"/>
      <c r="M118" s="258"/>
      <c r="N118" s="258"/>
      <c r="O118" s="258"/>
      <c r="P118" s="93"/>
      <c r="Q118" s="93"/>
      <c r="R118" s="93"/>
      <c r="S118" s="93"/>
      <c r="T118" s="93"/>
      <c r="U118" s="93"/>
      <c r="V118" s="93"/>
      <c r="W118" s="93"/>
      <c r="X118" s="93"/>
      <c r="Y118" s="93"/>
      <c r="Z118" s="93"/>
    </row>
    <row r="119" spans="1:26" ht="12.75" customHeight="1" x14ac:dyDescent="0.3">
      <c r="A119" s="93"/>
      <c r="B119" s="93"/>
      <c r="C119" s="258"/>
      <c r="D119" s="258"/>
      <c r="E119" s="258"/>
      <c r="F119" s="258"/>
      <c r="G119" s="258"/>
      <c r="H119" s="258"/>
      <c r="I119" s="258"/>
      <c r="J119" s="258"/>
      <c r="K119" s="258"/>
      <c r="L119" s="258"/>
      <c r="M119" s="258"/>
      <c r="N119" s="258"/>
      <c r="O119" s="258"/>
      <c r="P119" s="93"/>
      <c r="Q119" s="93"/>
      <c r="R119" s="93"/>
      <c r="S119" s="93"/>
      <c r="T119" s="93"/>
      <c r="U119" s="93"/>
      <c r="V119" s="93"/>
      <c r="W119" s="93"/>
      <c r="X119" s="93"/>
      <c r="Y119" s="93"/>
      <c r="Z119" s="93"/>
    </row>
    <row r="120" spans="1:26" ht="12.75" customHeight="1" x14ac:dyDescent="0.3">
      <c r="A120" s="93"/>
      <c r="B120" s="93"/>
      <c r="C120" s="258"/>
      <c r="D120" s="258"/>
      <c r="E120" s="258"/>
      <c r="F120" s="258"/>
      <c r="G120" s="258"/>
      <c r="H120" s="258"/>
      <c r="I120" s="258"/>
      <c r="J120" s="258"/>
      <c r="K120" s="258"/>
      <c r="L120" s="258"/>
      <c r="M120" s="258"/>
      <c r="N120" s="258"/>
      <c r="O120" s="258"/>
      <c r="P120" s="93"/>
      <c r="Q120" s="93"/>
      <c r="R120" s="93"/>
      <c r="S120" s="93"/>
      <c r="T120" s="93"/>
      <c r="U120" s="93"/>
      <c r="V120" s="93"/>
      <c r="W120" s="93"/>
      <c r="X120" s="93"/>
      <c r="Y120" s="93"/>
      <c r="Z120" s="93"/>
    </row>
    <row r="121" spans="1:26" ht="12.75" customHeight="1" x14ac:dyDescent="0.3">
      <c r="A121" s="93"/>
      <c r="B121" s="93"/>
      <c r="C121" s="258"/>
      <c r="D121" s="258"/>
      <c r="E121" s="258"/>
      <c r="F121" s="258"/>
      <c r="G121" s="258"/>
      <c r="H121" s="258"/>
      <c r="I121" s="258"/>
      <c r="J121" s="258"/>
      <c r="K121" s="258"/>
      <c r="L121" s="258"/>
      <c r="M121" s="258"/>
      <c r="N121" s="258"/>
      <c r="O121" s="258"/>
      <c r="P121" s="93"/>
      <c r="Q121" s="93"/>
      <c r="R121" s="93"/>
      <c r="S121" s="93"/>
      <c r="T121" s="93"/>
      <c r="U121" s="93"/>
      <c r="V121" s="93"/>
      <c r="W121" s="93"/>
      <c r="X121" s="93"/>
      <c r="Y121" s="93"/>
      <c r="Z121" s="93"/>
    </row>
    <row r="122" spans="1:26" ht="12.75" customHeight="1" x14ac:dyDescent="0.3">
      <c r="A122" s="93"/>
      <c r="B122" s="93"/>
      <c r="C122" s="258"/>
      <c r="D122" s="258"/>
      <c r="E122" s="258"/>
      <c r="F122" s="258"/>
      <c r="G122" s="258"/>
      <c r="H122" s="258"/>
      <c r="I122" s="258"/>
      <c r="J122" s="258"/>
      <c r="K122" s="258"/>
      <c r="L122" s="258"/>
      <c r="M122" s="258"/>
      <c r="N122" s="258"/>
      <c r="O122" s="258"/>
      <c r="P122" s="93"/>
      <c r="Q122" s="93"/>
      <c r="R122" s="93"/>
      <c r="S122" s="93"/>
      <c r="T122" s="93"/>
      <c r="U122" s="93"/>
      <c r="V122" s="93"/>
      <c r="W122" s="93"/>
      <c r="X122" s="93"/>
      <c r="Y122" s="93"/>
      <c r="Z122" s="93"/>
    </row>
    <row r="123" spans="1:26" ht="12.75" customHeight="1" x14ac:dyDescent="0.3">
      <c r="A123" s="93"/>
      <c r="B123" s="93"/>
      <c r="C123" s="258"/>
      <c r="D123" s="258"/>
      <c r="E123" s="258"/>
      <c r="F123" s="258"/>
      <c r="G123" s="258"/>
      <c r="H123" s="258"/>
      <c r="I123" s="258"/>
      <c r="J123" s="258"/>
      <c r="K123" s="258"/>
      <c r="L123" s="258"/>
      <c r="M123" s="258"/>
      <c r="N123" s="258"/>
      <c r="O123" s="258"/>
      <c r="P123" s="93"/>
      <c r="Q123" s="93"/>
      <c r="R123" s="93"/>
      <c r="S123" s="93"/>
      <c r="T123" s="93"/>
      <c r="U123" s="93"/>
      <c r="V123" s="93"/>
      <c r="W123" s="93"/>
      <c r="X123" s="93"/>
      <c r="Y123" s="93"/>
      <c r="Z123" s="93"/>
    </row>
    <row r="124" spans="1:26" ht="12.75" customHeight="1" x14ac:dyDescent="0.3">
      <c r="A124" s="93"/>
      <c r="B124" s="93"/>
      <c r="C124" s="258"/>
      <c r="D124" s="258"/>
      <c r="E124" s="258"/>
      <c r="F124" s="258"/>
      <c r="G124" s="258"/>
      <c r="H124" s="258"/>
      <c r="I124" s="258"/>
      <c r="J124" s="258"/>
      <c r="K124" s="258"/>
      <c r="L124" s="258"/>
      <c r="M124" s="258"/>
      <c r="N124" s="258"/>
      <c r="O124" s="258"/>
      <c r="P124" s="93"/>
      <c r="Q124" s="93"/>
      <c r="R124" s="93"/>
      <c r="S124" s="93"/>
      <c r="T124" s="93"/>
      <c r="U124" s="93"/>
      <c r="V124" s="93"/>
      <c r="W124" s="93"/>
      <c r="X124" s="93"/>
      <c r="Y124" s="93"/>
      <c r="Z124" s="93"/>
    </row>
    <row r="125" spans="1:26" ht="12.75" customHeight="1" x14ac:dyDescent="0.3">
      <c r="A125" s="93"/>
      <c r="B125" s="93"/>
      <c r="C125" s="258"/>
      <c r="D125" s="258"/>
      <c r="E125" s="258"/>
      <c r="F125" s="258"/>
      <c r="G125" s="258"/>
      <c r="H125" s="258"/>
      <c r="I125" s="258"/>
      <c r="J125" s="258"/>
      <c r="K125" s="258"/>
      <c r="L125" s="258"/>
      <c r="M125" s="258"/>
      <c r="N125" s="258"/>
      <c r="O125" s="258"/>
      <c r="P125" s="93"/>
      <c r="Q125" s="93"/>
      <c r="R125" s="93"/>
      <c r="S125" s="93"/>
      <c r="T125" s="93"/>
      <c r="U125" s="93"/>
      <c r="V125" s="93"/>
      <c r="W125" s="93"/>
      <c r="X125" s="93"/>
      <c r="Y125" s="93"/>
      <c r="Z125" s="93"/>
    </row>
    <row r="126" spans="1:26" ht="12.75" customHeight="1" x14ac:dyDescent="0.3">
      <c r="A126" s="93"/>
      <c r="B126" s="93"/>
      <c r="C126" s="258"/>
      <c r="D126" s="258"/>
      <c r="E126" s="258"/>
      <c r="F126" s="258"/>
      <c r="G126" s="258"/>
      <c r="H126" s="258"/>
      <c r="I126" s="258"/>
      <c r="J126" s="258"/>
      <c r="K126" s="258"/>
      <c r="L126" s="258"/>
      <c r="M126" s="258"/>
      <c r="N126" s="258"/>
      <c r="O126" s="258"/>
      <c r="P126" s="93"/>
      <c r="Q126" s="93"/>
      <c r="R126" s="93"/>
      <c r="S126" s="93"/>
      <c r="T126" s="93"/>
      <c r="U126" s="93"/>
      <c r="V126" s="93"/>
      <c r="W126" s="93"/>
      <c r="X126" s="93"/>
      <c r="Y126" s="93"/>
      <c r="Z126" s="93"/>
    </row>
    <row r="127" spans="1:26" ht="12.75" customHeight="1" x14ac:dyDescent="0.3">
      <c r="A127" s="93"/>
      <c r="B127" s="93"/>
      <c r="C127" s="258"/>
      <c r="D127" s="258"/>
      <c r="E127" s="258"/>
      <c r="F127" s="258"/>
      <c r="G127" s="258"/>
      <c r="H127" s="258"/>
      <c r="I127" s="258"/>
      <c r="J127" s="258"/>
      <c r="K127" s="258"/>
      <c r="L127" s="258"/>
      <c r="M127" s="258"/>
      <c r="N127" s="258"/>
      <c r="O127" s="258"/>
      <c r="P127" s="93"/>
      <c r="Q127" s="93"/>
      <c r="R127" s="93"/>
      <c r="S127" s="93"/>
      <c r="T127" s="93"/>
      <c r="U127" s="93"/>
      <c r="V127" s="93"/>
      <c r="W127" s="93"/>
      <c r="X127" s="93"/>
      <c r="Y127" s="93"/>
      <c r="Z127" s="93"/>
    </row>
    <row r="128" spans="1:26" ht="12.75" customHeight="1" x14ac:dyDescent="0.3">
      <c r="A128" s="93"/>
      <c r="B128" s="93"/>
      <c r="C128" s="258"/>
      <c r="D128" s="258"/>
      <c r="E128" s="258"/>
      <c r="F128" s="258"/>
      <c r="G128" s="258"/>
      <c r="H128" s="258"/>
      <c r="I128" s="258"/>
      <c r="J128" s="258"/>
      <c r="K128" s="258"/>
      <c r="L128" s="258"/>
      <c r="M128" s="258"/>
      <c r="N128" s="258"/>
      <c r="O128" s="258"/>
      <c r="P128" s="93"/>
      <c r="Q128" s="93"/>
      <c r="R128" s="93"/>
      <c r="S128" s="93"/>
      <c r="T128" s="93"/>
      <c r="U128" s="93"/>
      <c r="V128" s="93"/>
      <c r="W128" s="93"/>
      <c r="X128" s="93"/>
      <c r="Y128" s="93"/>
      <c r="Z128" s="93"/>
    </row>
    <row r="129" spans="1:26" ht="12.75" customHeight="1" x14ac:dyDescent="0.3">
      <c r="A129" s="93"/>
      <c r="B129" s="93"/>
      <c r="C129" s="258"/>
      <c r="D129" s="258"/>
      <c r="E129" s="258"/>
      <c r="F129" s="258"/>
      <c r="G129" s="258"/>
      <c r="H129" s="258"/>
      <c r="I129" s="258"/>
      <c r="J129" s="258"/>
      <c r="K129" s="258"/>
      <c r="L129" s="258"/>
      <c r="M129" s="258"/>
      <c r="N129" s="258"/>
      <c r="O129" s="258"/>
      <c r="P129" s="93"/>
      <c r="Q129" s="93"/>
      <c r="R129" s="93"/>
      <c r="S129" s="93"/>
      <c r="T129" s="93"/>
      <c r="U129" s="93"/>
      <c r="V129" s="93"/>
      <c r="W129" s="93"/>
      <c r="X129" s="93"/>
      <c r="Y129" s="93"/>
      <c r="Z129" s="93"/>
    </row>
    <row r="130" spans="1:26" ht="12.75" customHeight="1" x14ac:dyDescent="0.3">
      <c r="A130" s="93"/>
      <c r="B130" s="93"/>
      <c r="C130" s="258"/>
      <c r="D130" s="258"/>
      <c r="E130" s="258"/>
      <c r="F130" s="258"/>
      <c r="G130" s="258"/>
      <c r="H130" s="258"/>
      <c r="I130" s="258"/>
      <c r="J130" s="258"/>
      <c r="K130" s="258"/>
      <c r="L130" s="258"/>
      <c r="M130" s="258"/>
      <c r="N130" s="258"/>
      <c r="O130" s="258"/>
      <c r="P130" s="93"/>
      <c r="Q130" s="93"/>
      <c r="R130" s="93"/>
      <c r="S130" s="93"/>
      <c r="T130" s="93"/>
      <c r="U130" s="93"/>
      <c r="V130" s="93"/>
      <c r="W130" s="93"/>
      <c r="X130" s="93"/>
      <c r="Y130" s="93"/>
      <c r="Z130" s="93"/>
    </row>
    <row r="131" spans="1:26" ht="12.75" customHeight="1" x14ac:dyDescent="0.3">
      <c r="A131" s="93"/>
      <c r="B131" s="93"/>
      <c r="C131" s="258"/>
      <c r="D131" s="258"/>
      <c r="E131" s="258"/>
      <c r="F131" s="258"/>
      <c r="G131" s="258"/>
      <c r="H131" s="258"/>
      <c r="I131" s="258"/>
      <c r="J131" s="258"/>
      <c r="K131" s="258"/>
      <c r="L131" s="258"/>
      <c r="M131" s="258"/>
      <c r="N131" s="258"/>
      <c r="O131" s="258"/>
      <c r="P131" s="93"/>
      <c r="Q131" s="93"/>
      <c r="R131" s="93"/>
      <c r="S131" s="93"/>
      <c r="T131" s="93"/>
      <c r="U131" s="93"/>
      <c r="V131" s="93"/>
      <c r="W131" s="93"/>
      <c r="X131" s="93"/>
      <c r="Y131" s="93"/>
      <c r="Z131" s="93"/>
    </row>
    <row r="132" spans="1:26" ht="12.75" customHeight="1" x14ac:dyDescent="0.3">
      <c r="A132" s="93"/>
      <c r="B132" s="93"/>
      <c r="C132" s="258"/>
      <c r="D132" s="258"/>
      <c r="E132" s="258"/>
      <c r="F132" s="258"/>
      <c r="G132" s="258"/>
      <c r="H132" s="258"/>
      <c r="I132" s="258"/>
      <c r="J132" s="258"/>
      <c r="K132" s="258"/>
      <c r="L132" s="258"/>
      <c r="M132" s="258"/>
      <c r="N132" s="258"/>
      <c r="O132" s="258"/>
      <c r="P132" s="93"/>
      <c r="Q132" s="93"/>
      <c r="R132" s="93"/>
      <c r="S132" s="93"/>
      <c r="T132" s="93"/>
      <c r="U132" s="93"/>
      <c r="V132" s="93"/>
      <c r="W132" s="93"/>
      <c r="X132" s="93"/>
      <c r="Y132" s="93"/>
      <c r="Z132" s="93"/>
    </row>
    <row r="133" spans="1:26" ht="12.75" customHeight="1" x14ac:dyDescent="0.3">
      <c r="A133" s="93"/>
      <c r="B133" s="93"/>
      <c r="C133" s="258"/>
      <c r="D133" s="258"/>
      <c r="E133" s="258"/>
      <c r="F133" s="258"/>
      <c r="G133" s="258"/>
      <c r="H133" s="258"/>
      <c r="I133" s="258"/>
      <c r="J133" s="258"/>
      <c r="K133" s="258"/>
      <c r="L133" s="258"/>
      <c r="M133" s="258"/>
      <c r="N133" s="258"/>
      <c r="O133" s="258"/>
      <c r="P133" s="93"/>
      <c r="Q133" s="93"/>
      <c r="R133" s="93"/>
      <c r="S133" s="93"/>
      <c r="T133" s="93"/>
      <c r="U133" s="93"/>
      <c r="V133" s="93"/>
      <c r="W133" s="93"/>
      <c r="X133" s="93"/>
      <c r="Y133" s="93"/>
      <c r="Z133" s="93"/>
    </row>
    <row r="134" spans="1:26" ht="12.75" customHeight="1" x14ac:dyDescent="0.3">
      <c r="A134" s="93"/>
      <c r="B134" s="93"/>
      <c r="C134" s="258"/>
      <c r="D134" s="258"/>
      <c r="E134" s="258"/>
      <c r="F134" s="258"/>
      <c r="G134" s="258"/>
      <c r="H134" s="258"/>
      <c r="I134" s="258"/>
      <c r="J134" s="258"/>
      <c r="K134" s="258"/>
      <c r="L134" s="258"/>
      <c r="M134" s="258"/>
      <c r="N134" s="258"/>
      <c r="O134" s="258"/>
      <c r="P134" s="93"/>
      <c r="Q134" s="93"/>
      <c r="R134" s="93"/>
      <c r="S134" s="93"/>
      <c r="T134" s="93"/>
      <c r="U134" s="93"/>
      <c r="V134" s="93"/>
      <c r="W134" s="93"/>
      <c r="X134" s="93"/>
      <c r="Y134" s="93"/>
      <c r="Z134" s="93"/>
    </row>
    <row r="135" spans="1:26" ht="12.75" customHeight="1" x14ac:dyDescent="0.3">
      <c r="A135" s="93"/>
      <c r="B135" s="93"/>
      <c r="C135" s="258"/>
      <c r="D135" s="258"/>
      <c r="E135" s="258"/>
      <c r="F135" s="258"/>
      <c r="G135" s="258"/>
      <c r="H135" s="258"/>
      <c r="I135" s="258"/>
      <c r="J135" s="258"/>
      <c r="K135" s="258"/>
      <c r="L135" s="258"/>
      <c r="M135" s="258"/>
      <c r="N135" s="258"/>
      <c r="O135" s="258"/>
      <c r="P135" s="93"/>
      <c r="Q135" s="93"/>
      <c r="R135" s="93"/>
      <c r="S135" s="93"/>
      <c r="T135" s="93"/>
      <c r="U135" s="93"/>
      <c r="V135" s="93"/>
      <c r="W135" s="93"/>
      <c r="X135" s="93"/>
      <c r="Y135" s="93"/>
      <c r="Z135" s="93"/>
    </row>
    <row r="136" spans="1:26" ht="12.75" customHeight="1" x14ac:dyDescent="0.3">
      <c r="A136" s="93"/>
      <c r="B136" s="93"/>
      <c r="C136" s="258"/>
      <c r="D136" s="258"/>
      <c r="E136" s="258"/>
      <c r="F136" s="258"/>
      <c r="G136" s="258"/>
      <c r="H136" s="258"/>
      <c r="I136" s="258"/>
      <c r="J136" s="258"/>
      <c r="K136" s="258"/>
      <c r="L136" s="258"/>
      <c r="M136" s="258"/>
      <c r="N136" s="258"/>
      <c r="O136" s="258"/>
      <c r="P136" s="93"/>
      <c r="Q136" s="93"/>
      <c r="R136" s="93"/>
      <c r="S136" s="93"/>
      <c r="T136" s="93"/>
      <c r="U136" s="93"/>
      <c r="V136" s="93"/>
      <c r="W136" s="93"/>
      <c r="X136" s="93"/>
      <c r="Y136" s="93"/>
      <c r="Z136" s="93"/>
    </row>
    <row r="137" spans="1:26" ht="12.75" customHeight="1" x14ac:dyDescent="0.3">
      <c r="A137" s="93"/>
      <c r="B137" s="93"/>
      <c r="C137" s="258"/>
      <c r="D137" s="258"/>
      <c r="E137" s="258"/>
      <c r="F137" s="258"/>
      <c r="G137" s="258"/>
      <c r="H137" s="258"/>
      <c r="I137" s="258"/>
      <c r="J137" s="258"/>
      <c r="K137" s="258"/>
      <c r="L137" s="258"/>
      <c r="M137" s="258"/>
      <c r="N137" s="258"/>
      <c r="O137" s="258"/>
      <c r="P137" s="93"/>
      <c r="Q137" s="93"/>
      <c r="R137" s="93"/>
      <c r="S137" s="93"/>
      <c r="T137" s="93"/>
      <c r="U137" s="93"/>
      <c r="V137" s="93"/>
      <c r="W137" s="93"/>
      <c r="X137" s="93"/>
      <c r="Y137" s="93"/>
      <c r="Z137" s="93"/>
    </row>
    <row r="138" spans="1:26" ht="12.75" customHeight="1" x14ac:dyDescent="0.3">
      <c r="A138" s="93"/>
      <c r="B138" s="93"/>
      <c r="C138" s="258"/>
      <c r="D138" s="258"/>
      <c r="E138" s="258"/>
      <c r="F138" s="258"/>
      <c r="G138" s="258"/>
      <c r="H138" s="258"/>
      <c r="I138" s="258"/>
      <c r="J138" s="258"/>
      <c r="K138" s="258"/>
      <c r="L138" s="258"/>
      <c r="M138" s="258"/>
      <c r="N138" s="258"/>
      <c r="O138" s="258"/>
      <c r="P138" s="93"/>
      <c r="Q138" s="93"/>
      <c r="R138" s="93"/>
      <c r="S138" s="93"/>
      <c r="T138" s="93"/>
      <c r="U138" s="93"/>
      <c r="V138" s="93"/>
      <c r="W138" s="93"/>
      <c r="X138" s="93"/>
      <c r="Y138" s="93"/>
      <c r="Z138" s="93"/>
    </row>
    <row r="139" spans="1:26" ht="12.75" customHeight="1" x14ac:dyDescent="0.3">
      <c r="A139" s="93"/>
      <c r="B139" s="93"/>
      <c r="C139" s="258"/>
      <c r="D139" s="258"/>
      <c r="E139" s="258"/>
      <c r="F139" s="258"/>
      <c r="G139" s="258"/>
      <c r="H139" s="258"/>
      <c r="I139" s="258"/>
      <c r="J139" s="258"/>
      <c r="K139" s="258"/>
      <c r="L139" s="258"/>
      <c r="M139" s="258"/>
      <c r="N139" s="258"/>
      <c r="O139" s="258"/>
      <c r="P139" s="93"/>
      <c r="Q139" s="93"/>
      <c r="R139" s="93"/>
      <c r="S139" s="93"/>
      <c r="T139" s="93"/>
      <c r="U139" s="93"/>
      <c r="V139" s="93"/>
      <c r="W139" s="93"/>
      <c r="X139" s="93"/>
      <c r="Y139" s="93"/>
      <c r="Z139" s="93"/>
    </row>
    <row r="140" spans="1:26" ht="12.75" customHeight="1" x14ac:dyDescent="0.3">
      <c r="A140" s="93"/>
      <c r="B140" s="93"/>
      <c r="C140" s="258"/>
      <c r="D140" s="258"/>
      <c r="E140" s="258"/>
      <c r="F140" s="258"/>
      <c r="G140" s="258"/>
      <c r="H140" s="258"/>
      <c r="I140" s="258"/>
      <c r="J140" s="258"/>
      <c r="K140" s="258"/>
      <c r="L140" s="258"/>
      <c r="M140" s="258"/>
      <c r="N140" s="258"/>
      <c r="O140" s="258"/>
      <c r="P140" s="93"/>
      <c r="Q140" s="93"/>
      <c r="R140" s="93"/>
      <c r="S140" s="93"/>
      <c r="T140" s="93"/>
      <c r="U140" s="93"/>
      <c r="V140" s="93"/>
      <c r="W140" s="93"/>
      <c r="X140" s="93"/>
      <c r="Y140" s="93"/>
      <c r="Z140" s="93"/>
    </row>
    <row r="141" spans="1:26" ht="12.75" customHeight="1" x14ac:dyDescent="0.3">
      <c r="A141" s="93"/>
      <c r="B141" s="93"/>
      <c r="C141" s="258"/>
      <c r="D141" s="258"/>
      <c r="E141" s="258"/>
      <c r="F141" s="258"/>
      <c r="G141" s="258"/>
      <c r="H141" s="258"/>
      <c r="I141" s="258"/>
      <c r="J141" s="258"/>
      <c r="K141" s="258"/>
      <c r="L141" s="258"/>
      <c r="M141" s="258"/>
      <c r="N141" s="258"/>
      <c r="O141" s="258"/>
      <c r="P141" s="93"/>
      <c r="Q141" s="93"/>
      <c r="R141" s="93"/>
      <c r="S141" s="93"/>
      <c r="T141" s="93"/>
      <c r="U141" s="93"/>
      <c r="V141" s="93"/>
      <c r="W141" s="93"/>
      <c r="X141" s="93"/>
      <c r="Y141" s="93"/>
      <c r="Z141" s="93"/>
    </row>
    <row r="142" spans="1:26" ht="12.75" customHeight="1" x14ac:dyDescent="0.3">
      <c r="A142" s="93"/>
      <c r="B142" s="93"/>
      <c r="C142" s="258"/>
      <c r="D142" s="258"/>
      <c r="E142" s="258"/>
      <c r="F142" s="258"/>
      <c r="G142" s="258"/>
      <c r="H142" s="258"/>
      <c r="I142" s="258"/>
      <c r="J142" s="258"/>
      <c r="K142" s="258"/>
      <c r="L142" s="258"/>
      <c r="M142" s="258"/>
      <c r="N142" s="258"/>
      <c r="O142" s="258"/>
      <c r="P142" s="93"/>
      <c r="Q142" s="93"/>
      <c r="R142" s="93"/>
      <c r="S142" s="93"/>
      <c r="T142" s="93"/>
      <c r="U142" s="93"/>
      <c r="V142" s="93"/>
      <c r="W142" s="93"/>
      <c r="X142" s="93"/>
      <c r="Y142" s="93"/>
      <c r="Z142" s="93"/>
    </row>
    <row r="143" spans="1:26" ht="12.75" customHeight="1" x14ac:dyDescent="0.3">
      <c r="A143" s="93"/>
      <c r="B143" s="93"/>
      <c r="C143" s="258"/>
      <c r="D143" s="258"/>
      <c r="E143" s="258"/>
      <c r="F143" s="258"/>
      <c r="G143" s="258"/>
      <c r="H143" s="258"/>
      <c r="I143" s="258"/>
      <c r="J143" s="258"/>
      <c r="K143" s="258"/>
      <c r="L143" s="258"/>
      <c r="M143" s="258"/>
      <c r="N143" s="258"/>
      <c r="O143" s="258"/>
      <c r="P143" s="93"/>
      <c r="Q143" s="93"/>
      <c r="R143" s="93"/>
      <c r="S143" s="93"/>
      <c r="T143" s="93"/>
      <c r="U143" s="93"/>
      <c r="V143" s="93"/>
      <c r="W143" s="93"/>
      <c r="X143" s="93"/>
      <c r="Y143" s="93"/>
      <c r="Z143" s="93"/>
    </row>
    <row r="144" spans="1:26" ht="12.75" customHeight="1" x14ac:dyDescent="0.3">
      <c r="A144" s="93"/>
      <c r="B144" s="93"/>
      <c r="C144" s="258"/>
      <c r="D144" s="258"/>
      <c r="E144" s="258"/>
      <c r="F144" s="258"/>
      <c r="G144" s="258"/>
      <c r="H144" s="258"/>
      <c r="I144" s="258"/>
      <c r="J144" s="258"/>
      <c r="K144" s="258"/>
      <c r="L144" s="258"/>
      <c r="M144" s="258"/>
      <c r="N144" s="258"/>
      <c r="O144" s="258"/>
      <c r="P144" s="93"/>
      <c r="Q144" s="93"/>
      <c r="R144" s="93"/>
      <c r="S144" s="93"/>
      <c r="T144" s="93"/>
      <c r="U144" s="93"/>
      <c r="V144" s="93"/>
      <c r="W144" s="93"/>
      <c r="X144" s="93"/>
      <c r="Y144" s="93"/>
      <c r="Z144" s="93"/>
    </row>
    <row r="145" spans="1:26" ht="12.75" customHeight="1" x14ac:dyDescent="0.3">
      <c r="A145" s="93"/>
      <c r="B145" s="93"/>
      <c r="C145" s="258"/>
      <c r="D145" s="258"/>
      <c r="E145" s="258"/>
      <c r="F145" s="258"/>
      <c r="G145" s="258"/>
      <c r="H145" s="258"/>
      <c r="I145" s="258"/>
      <c r="J145" s="258"/>
      <c r="K145" s="258"/>
      <c r="L145" s="258"/>
      <c r="M145" s="258"/>
      <c r="N145" s="258"/>
      <c r="O145" s="258"/>
      <c r="P145" s="93"/>
      <c r="Q145" s="93"/>
      <c r="R145" s="93"/>
      <c r="S145" s="93"/>
      <c r="T145" s="93"/>
      <c r="U145" s="93"/>
      <c r="V145" s="93"/>
      <c r="W145" s="93"/>
      <c r="X145" s="93"/>
      <c r="Y145" s="93"/>
      <c r="Z145" s="93"/>
    </row>
    <row r="146" spans="1:26" ht="12.75" customHeight="1" x14ac:dyDescent="0.3">
      <c r="A146" s="93"/>
      <c r="B146" s="93"/>
      <c r="C146" s="258"/>
      <c r="D146" s="258"/>
      <c r="E146" s="258"/>
      <c r="F146" s="258"/>
      <c r="G146" s="258"/>
      <c r="H146" s="258"/>
      <c r="I146" s="258"/>
      <c r="J146" s="258"/>
      <c r="K146" s="258"/>
      <c r="L146" s="258"/>
      <c r="M146" s="258"/>
      <c r="N146" s="258"/>
      <c r="O146" s="258"/>
      <c r="P146" s="93"/>
      <c r="Q146" s="93"/>
      <c r="R146" s="93"/>
      <c r="S146" s="93"/>
      <c r="T146" s="93"/>
      <c r="U146" s="93"/>
      <c r="V146" s="93"/>
      <c r="W146" s="93"/>
      <c r="X146" s="93"/>
      <c r="Y146" s="93"/>
      <c r="Z146" s="93"/>
    </row>
    <row r="147" spans="1:26" ht="12.75" customHeight="1" x14ac:dyDescent="0.3">
      <c r="A147" s="93"/>
      <c r="B147" s="93"/>
      <c r="C147" s="258"/>
      <c r="D147" s="258"/>
      <c r="E147" s="258"/>
      <c r="F147" s="258"/>
      <c r="G147" s="258"/>
      <c r="H147" s="258"/>
      <c r="I147" s="258"/>
      <c r="J147" s="258"/>
      <c r="K147" s="258"/>
      <c r="L147" s="258"/>
      <c r="M147" s="258"/>
      <c r="N147" s="258"/>
      <c r="O147" s="258"/>
      <c r="P147" s="93"/>
      <c r="Q147" s="93"/>
      <c r="R147" s="93"/>
      <c r="S147" s="93"/>
      <c r="T147" s="93"/>
      <c r="U147" s="93"/>
      <c r="V147" s="93"/>
      <c r="W147" s="93"/>
      <c r="X147" s="93"/>
      <c r="Y147" s="93"/>
      <c r="Z147" s="93"/>
    </row>
    <row r="148" spans="1:26" ht="12.75" customHeight="1" x14ac:dyDescent="0.3">
      <c r="A148" s="93"/>
      <c r="B148" s="93"/>
      <c r="C148" s="258"/>
      <c r="D148" s="258"/>
      <c r="E148" s="258"/>
      <c r="F148" s="258"/>
      <c r="G148" s="258"/>
      <c r="H148" s="258"/>
      <c r="I148" s="258"/>
      <c r="J148" s="258"/>
      <c r="K148" s="258"/>
      <c r="L148" s="258"/>
      <c r="M148" s="258"/>
      <c r="N148" s="258"/>
      <c r="O148" s="258"/>
      <c r="P148" s="93"/>
      <c r="Q148" s="93"/>
      <c r="R148" s="93"/>
      <c r="S148" s="93"/>
      <c r="T148" s="93"/>
      <c r="U148" s="93"/>
      <c r="V148" s="93"/>
      <c r="W148" s="93"/>
      <c r="X148" s="93"/>
      <c r="Y148" s="93"/>
      <c r="Z148" s="93"/>
    </row>
    <row r="149" spans="1:26" ht="12.75" customHeight="1" x14ac:dyDescent="0.3">
      <c r="A149" s="93"/>
      <c r="B149" s="93"/>
      <c r="C149" s="258"/>
      <c r="D149" s="258"/>
      <c r="E149" s="258"/>
      <c r="F149" s="258"/>
      <c r="G149" s="258"/>
      <c r="H149" s="258"/>
      <c r="I149" s="258"/>
      <c r="J149" s="258"/>
      <c r="K149" s="258"/>
      <c r="L149" s="258"/>
      <c r="M149" s="258"/>
      <c r="N149" s="258"/>
      <c r="O149" s="258"/>
      <c r="P149" s="93"/>
      <c r="Q149" s="93"/>
      <c r="R149" s="93"/>
      <c r="S149" s="93"/>
      <c r="T149" s="93"/>
      <c r="U149" s="93"/>
      <c r="V149" s="93"/>
      <c r="W149" s="93"/>
      <c r="X149" s="93"/>
      <c r="Y149" s="93"/>
      <c r="Z149" s="93"/>
    </row>
    <row r="150" spans="1:26" ht="12.75" customHeight="1" x14ac:dyDescent="0.3">
      <c r="A150" s="93"/>
      <c r="B150" s="93"/>
      <c r="C150" s="258"/>
      <c r="D150" s="258"/>
      <c r="E150" s="258"/>
      <c r="F150" s="258"/>
      <c r="G150" s="258"/>
      <c r="H150" s="258"/>
      <c r="I150" s="258"/>
      <c r="J150" s="258"/>
      <c r="K150" s="258"/>
      <c r="L150" s="258"/>
      <c r="M150" s="258"/>
      <c r="N150" s="258"/>
      <c r="O150" s="258"/>
      <c r="P150" s="93"/>
      <c r="Q150" s="93"/>
      <c r="R150" s="93"/>
      <c r="S150" s="93"/>
      <c r="T150" s="93"/>
      <c r="U150" s="93"/>
      <c r="V150" s="93"/>
      <c r="W150" s="93"/>
      <c r="X150" s="93"/>
      <c r="Y150" s="93"/>
      <c r="Z150" s="93"/>
    </row>
    <row r="151" spans="1:26" ht="12.75" customHeight="1" x14ac:dyDescent="0.3">
      <c r="A151" s="93"/>
      <c r="B151" s="93"/>
      <c r="C151" s="258"/>
      <c r="D151" s="258"/>
      <c r="E151" s="258"/>
      <c r="F151" s="258"/>
      <c r="G151" s="258"/>
      <c r="H151" s="258"/>
      <c r="I151" s="258"/>
      <c r="J151" s="258"/>
      <c r="K151" s="258"/>
      <c r="L151" s="258"/>
      <c r="M151" s="258"/>
      <c r="N151" s="258"/>
      <c r="O151" s="258"/>
      <c r="P151" s="93"/>
      <c r="Q151" s="93"/>
      <c r="R151" s="93"/>
      <c r="S151" s="93"/>
      <c r="T151" s="93"/>
      <c r="U151" s="93"/>
      <c r="V151" s="93"/>
      <c r="W151" s="93"/>
      <c r="X151" s="93"/>
      <c r="Y151" s="93"/>
      <c r="Z151" s="93"/>
    </row>
    <row r="152" spans="1:26" ht="12.75" customHeight="1" x14ac:dyDescent="0.3">
      <c r="A152" s="93"/>
      <c r="B152" s="93"/>
      <c r="C152" s="258"/>
      <c r="D152" s="258"/>
      <c r="E152" s="258"/>
      <c r="F152" s="258"/>
      <c r="G152" s="258"/>
      <c r="H152" s="258"/>
      <c r="I152" s="258"/>
      <c r="J152" s="258"/>
      <c r="K152" s="258"/>
      <c r="L152" s="258"/>
      <c r="M152" s="258"/>
      <c r="N152" s="258"/>
      <c r="O152" s="258"/>
      <c r="P152" s="93"/>
      <c r="Q152" s="93"/>
      <c r="R152" s="93"/>
      <c r="S152" s="93"/>
      <c r="T152" s="93"/>
      <c r="U152" s="93"/>
      <c r="V152" s="93"/>
      <c r="W152" s="93"/>
      <c r="X152" s="93"/>
      <c r="Y152" s="93"/>
      <c r="Z152" s="93"/>
    </row>
    <row r="153" spans="1:26" ht="12.75" customHeight="1" x14ac:dyDescent="0.3">
      <c r="A153" s="93"/>
      <c r="B153" s="93"/>
      <c r="C153" s="258"/>
      <c r="D153" s="258"/>
      <c r="E153" s="258"/>
      <c r="F153" s="258"/>
      <c r="G153" s="258"/>
      <c r="H153" s="258"/>
      <c r="I153" s="258"/>
      <c r="J153" s="258"/>
      <c r="K153" s="258"/>
      <c r="L153" s="258"/>
      <c r="M153" s="258"/>
      <c r="N153" s="258"/>
      <c r="O153" s="258"/>
      <c r="P153" s="93"/>
      <c r="Q153" s="93"/>
      <c r="R153" s="93"/>
      <c r="S153" s="93"/>
      <c r="T153" s="93"/>
      <c r="U153" s="93"/>
      <c r="V153" s="93"/>
      <c r="W153" s="93"/>
      <c r="X153" s="93"/>
      <c r="Y153" s="93"/>
      <c r="Z153" s="93"/>
    </row>
    <row r="154" spans="1:26" ht="12.75" customHeight="1" x14ac:dyDescent="0.3">
      <c r="A154" s="93"/>
      <c r="B154" s="93"/>
      <c r="C154" s="258"/>
      <c r="D154" s="258"/>
      <c r="E154" s="258"/>
      <c r="F154" s="258"/>
      <c r="G154" s="258"/>
      <c r="H154" s="258"/>
      <c r="I154" s="258"/>
      <c r="J154" s="258"/>
      <c r="K154" s="258"/>
      <c r="L154" s="258"/>
      <c r="M154" s="258"/>
      <c r="N154" s="258"/>
      <c r="O154" s="258"/>
      <c r="P154" s="93"/>
      <c r="Q154" s="93"/>
      <c r="R154" s="93"/>
      <c r="S154" s="93"/>
      <c r="T154" s="93"/>
      <c r="U154" s="93"/>
      <c r="V154" s="93"/>
      <c r="W154" s="93"/>
      <c r="X154" s="93"/>
      <c r="Y154" s="93"/>
      <c r="Z154" s="93"/>
    </row>
    <row r="155" spans="1:26" ht="12.75" customHeight="1" x14ac:dyDescent="0.3">
      <c r="A155" s="93"/>
      <c r="B155" s="93"/>
      <c r="C155" s="258"/>
      <c r="D155" s="258"/>
      <c r="E155" s="258"/>
      <c r="F155" s="258"/>
      <c r="G155" s="258"/>
      <c r="H155" s="258"/>
      <c r="I155" s="258"/>
      <c r="J155" s="258"/>
      <c r="K155" s="258"/>
      <c r="L155" s="258"/>
      <c r="M155" s="258"/>
      <c r="N155" s="258"/>
      <c r="O155" s="258"/>
      <c r="P155" s="93"/>
      <c r="Q155" s="93"/>
      <c r="R155" s="93"/>
      <c r="S155" s="93"/>
      <c r="T155" s="93"/>
      <c r="U155" s="93"/>
      <c r="V155" s="93"/>
      <c r="W155" s="93"/>
      <c r="X155" s="93"/>
      <c r="Y155" s="93"/>
      <c r="Z155" s="93"/>
    </row>
    <row r="156" spans="1:26" ht="12.75" customHeight="1" x14ac:dyDescent="0.3">
      <c r="A156" s="93"/>
      <c r="B156" s="93"/>
      <c r="C156" s="258"/>
      <c r="D156" s="258"/>
      <c r="E156" s="258"/>
      <c r="F156" s="258"/>
      <c r="G156" s="258"/>
      <c r="H156" s="258"/>
      <c r="I156" s="258"/>
      <c r="J156" s="258"/>
      <c r="K156" s="258"/>
      <c r="L156" s="258"/>
      <c r="M156" s="258"/>
      <c r="N156" s="258"/>
      <c r="O156" s="258"/>
      <c r="P156" s="93"/>
      <c r="Q156" s="93"/>
      <c r="R156" s="93"/>
      <c r="S156" s="93"/>
      <c r="T156" s="93"/>
      <c r="U156" s="93"/>
      <c r="V156" s="93"/>
      <c r="W156" s="93"/>
      <c r="X156" s="93"/>
      <c r="Y156" s="93"/>
      <c r="Z156" s="93"/>
    </row>
    <row r="157" spans="1:26" ht="12.75" customHeight="1" x14ac:dyDescent="0.3">
      <c r="A157" s="93"/>
      <c r="B157" s="93"/>
      <c r="C157" s="258"/>
      <c r="D157" s="258"/>
      <c r="E157" s="258"/>
      <c r="F157" s="258"/>
      <c r="G157" s="258"/>
      <c r="H157" s="258"/>
      <c r="I157" s="258"/>
      <c r="J157" s="258"/>
      <c r="K157" s="258"/>
      <c r="L157" s="258"/>
      <c r="M157" s="258"/>
      <c r="N157" s="258"/>
      <c r="O157" s="258"/>
      <c r="P157" s="93"/>
      <c r="Q157" s="93"/>
      <c r="R157" s="93"/>
      <c r="S157" s="93"/>
      <c r="T157" s="93"/>
      <c r="U157" s="93"/>
      <c r="V157" s="93"/>
      <c r="W157" s="93"/>
      <c r="X157" s="93"/>
      <c r="Y157" s="93"/>
      <c r="Z157" s="93"/>
    </row>
    <row r="158" spans="1:26" ht="12.75" customHeight="1" x14ac:dyDescent="0.3">
      <c r="A158" s="93"/>
      <c r="B158" s="93"/>
      <c r="C158" s="258"/>
      <c r="D158" s="258"/>
      <c r="E158" s="258"/>
      <c r="F158" s="258"/>
      <c r="G158" s="258"/>
      <c r="H158" s="258"/>
      <c r="I158" s="258"/>
      <c r="J158" s="258"/>
      <c r="K158" s="258"/>
      <c r="L158" s="258"/>
      <c r="M158" s="258"/>
      <c r="N158" s="258"/>
      <c r="O158" s="258"/>
      <c r="P158" s="93"/>
      <c r="Q158" s="93"/>
      <c r="R158" s="93"/>
      <c r="S158" s="93"/>
      <c r="T158" s="93"/>
      <c r="U158" s="93"/>
      <c r="V158" s="93"/>
      <c r="W158" s="93"/>
      <c r="X158" s="93"/>
      <c r="Y158" s="93"/>
      <c r="Z158" s="93"/>
    </row>
    <row r="159" spans="1:26" ht="12.75" customHeight="1" x14ac:dyDescent="0.3">
      <c r="A159" s="93"/>
      <c r="B159" s="93"/>
      <c r="C159" s="258"/>
      <c r="D159" s="258"/>
      <c r="E159" s="258"/>
      <c r="F159" s="258"/>
      <c r="G159" s="258"/>
      <c r="H159" s="258"/>
      <c r="I159" s="258"/>
      <c r="J159" s="258"/>
      <c r="K159" s="258"/>
      <c r="L159" s="258"/>
      <c r="M159" s="258"/>
      <c r="N159" s="258"/>
      <c r="O159" s="258"/>
      <c r="P159" s="93"/>
      <c r="Q159" s="93"/>
      <c r="R159" s="93"/>
      <c r="S159" s="93"/>
      <c r="T159" s="93"/>
      <c r="U159" s="93"/>
      <c r="V159" s="93"/>
      <c r="W159" s="93"/>
      <c r="X159" s="93"/>
      <c r="Y159" s="93"/>
      <c r="Z159" s="93"/>
    </row>
    <row r="160" spans="1:26" ht="12.75" customHeight="1" x14ac:dyDescent="0.3">
      <c r="A160" s="93"/>
      <c r="B160" s="93"/>
      <c r="C160" s="258"/>
      <c r="D160" s="258"/>
      <c r="E160" s="258"/>
      <c r="F160" s="258"/>
      <c r="G160" s="258"/>
      <c r="H160" s="258"/>
      <c r="I160" s="258"/>
      <c r="J160" s="258"/>
      <c r="K160" s="258"/>
      <c r="L160" s="258"/>
      <c r="M160" s="258"/>
      <c r="N160" s="258"/>
      <c r="O160" s="258"/>
      <c r="P160" s="93"/>
      <c r="Q160" s="93"/>
      <c r="R160" s="93"/>
      <c r="S160" s="93"/>
      <c r="T160" s="93"/>
      <c r="U160" s="93"/>
      <c r="V160" s="93"/>
      <c r="W160" s="93"/>
      <c r="X160" s="93"/>
      <c r="Y160" s="93"/>
      <c r="Z160" s="93"/>
    </row>
    <row r="161" spans="1:26" ht="12.75" customHeight="1" x14ac:dyDescent="0.3">
      <c r="A161" s="93"/>
      <c r="B161" s="93"/>
      <c r="C161" s="258"/>
      <c r="D161" s="258"/>
      <c r="E161" s="258"/>
      <c r="F161" s="258"/>
      <c r="G161" s="258"/>
      <c r="H161" s="258"/>
      <c r="I161" s="258"/>
      <c r="J161" s="258"/>
      <c r="K161" s="258"/>
      <c r="L161" s="258"/>
      <c r="M161" s="258"/>
      <c r="N161" s="258"/>
      <c r="O161" s="258"/>
      <c r="P161" s="93"/>
      <c r="Q161" s="93"/>
      <c r="R161" s="93"/>
      <c r="S161" s="93"/>
      <c r="T161" s="93"/>
      <c r="U161" s="93"/>
      <c r="V161" s="93"/>
      <c r="W161" s="93"/>
      <c r="X161" s="93"/>
      <c r="Y161" s="93"/>
      <c r="Z161" s="93"/>
    </row>
    <row r="162" spans="1:26" ht="12.75" customHeight="1" x14ac:dyDescent="0.3">
      <c r="A162" s="93"/>
      <c r="B162" s="93"/>
      <c r="C162" s="258"/>
      <c r="D162" s="258"/>
      <c r="E162" s="258"/>
      <c r="F162" s="258"/>
      <c r="G162" s="258"/>
      <c r="H162" s="258"/>
      <c r="I162" s="258"/>
      <c r="J162" s="258"/>
      <c r="K162" s="258"/>
      <c r="L162" s="258"/>
      <c r="M162" s="258"/>
      <c r="N162" s="258"/>
      <c r="O162" s="258"/>
      <c r="P162" s="93"/>
      <c r="Q162" s="93"/>
      <c r="R162" s="93"/>
      <c r="S162" s="93"/>
      <c r="T162" s="93"/>
      <c r="U162" s="93"/>
      <c r="V162" s="93"/>
      <c r="W162" s="93"/>
      <c r="X162" s="93"/>
      <c r="Y162" s="93"/>
      <c r="Z162" s="93"/>
    </row>
    <row r="163" spans="1:26" ht="12.75" customHeight="1" x14ac:dyDescent="0.3">
      <c r="A163" s="93"/>
      <c r="B163" s="93"/>
      <c r="C163" s="258"/>
      <c r="D163" s="258"/>
      <c r="E163" s="258"/>
      <c r="F163" s="258"/>
      <c r="G163" s="258"/>
      <c r="H163" s="258"/>
      <c r="I163" s="258"/>
      <c r="J163" s="258"/>
      <c r="K163" s="258"/>
      <c r="L163" s="258"/>
      <c r="M163" s="258"/>
      <c r="N163" s="258"/>
      <c r="O163" s="258"/>
      <c r="P163" s="93"/>
      <c r="Q163" s="93"/>
      <c r="R163" s="93"/>
      <c r="S163" s="93"/>
      <c r="T163" s="93"/>
      <c r="U163" s="93"/>
      <c r="V163" s="93"/>
      <c r="W163" s="93"/>
      <c r="X163" s="93"/>
      <c r="Y163" s="93"/>
      <c r="Z163" s="93"/>
    </row>
    <row r="164" spans="1:26" ht="12.75" customHeight="1" x14ac:dyDescent="0.3">
      <c r="A164" s="93"/>
      <c r="B164" s="93"/>
      <c r="C164" s="258"/>
      <c r="D164" s="258"/>
      <c r="E164" s="258"/>
      <c r="F164" s="258"/>
      <c r="G164" s="258"/>
      <c r="H164" s="258"/>
      <c r="I164" s="258"/>
      <c r="J164" s="258"/>
      <c r="K164" s="258"/>
      <c r="L164" s="258"/>
      <c r="M164" s="258"/>
      <c r="N164" s="258"/>
      <c r="O164" s="258"/>
      <c r="P164" s="93"/>
      <c r="Q164" s="93"/>
      <c r="R164" s="93"/>
      <c r="S164" s="93"/>
      <c r="T164" s="93"/>
      <c r="U164" s="93"/>
      <c r="V164" s="93"/>
      <c r="W164" s="93"/>
      <c r="X164" s="93"/>
      <c r="Y164" s="93"/>
      <c r="Z164" s="93"/>
    </row>
    <row r="165" spans="1:26" ht="12.75" customHeight="1" x14ac:dyDescent="0.3">
      <c r="A165" s="93"/>
      <c r="B165" s="93"/>
      <c r="C165" s="258"/>
      <c r="D165" s="258"/>
      <c r="E165" s="258"/>
      <c r="F165" s="258"/>
      <c r="G165" s="258"/>
      <c r="H165" s="258"/>
      <c r="I165" s="258"/>
      <c r="J165" s="258"/>
      <c r="K165" s="258"/>
      <c r="L165" s="258"/>
      <c r="M165" s="258"/>
      <c r="N165" s="258"/>
      <c r="O165" s="258"/>
      <c r="P165" s="93"/>
      <c r="Q165" s="93"/>
      <c r="R165" s="93"/>
      <c r="S165" s="93"/>
      <c r="T165" s="93"/>
      <c r="U165" s="93"/>
      <c r="V165" s="93"/>
      <c r="W165" s="93"/>
      <c r="X165" s="93"/>
      <c r="Y165" s="93"/>
      <c r="Z165" s="93"/>
    </row>
    <row r="166" spans="1:26" ht="12.75" customHeight="1" x14ac:dyDescent="0.3">
      <c r="A166" s="93"/>
      <c r="B166" s="93"/>
      <c r="C166" s="258"/>
      <c r="D166" s="258"/>
      <c r="E166" s="258"/>
      <c r="F166" s="258"/>
      <c r="G166" s="258"/>
      <c r="H166" s="258"/>
      <c r="I166" s="258"/>
      <c r="J166" s="258"/>
      <c r="K166" s="258"/>
      <c r="L166" s="258"/>
      <c r="M166" s="258"/>
      <c r="N166" s="258"/>
      <c r="O166" s="258"/>
      <c r="P166" s="93"/>
      <c r="Q166" s="93"/>
      <c r="R166" s="93"/>
      <c r="S166" s="93"/>
      <c r="T166" s="93"/>
      <c r="U166" s="93"/>
      <c r="V166" s="93"/>
      <c r="W166" s="93"/>
      <c r="X166" s="93"/>
      <c r="Y166" s="93"/>
      <c r="Z166" s="93"/>
    </row>
    <row r="167" spans="1:26" ht="12.75" customHeight="1" x14ac:dyDescent="0.3">
      <c r="A167" s="93"/>
      <c r="B167" s="93"/>
      <c r="C167" s="258"/>
      <c r="D167" s="258"/>
      <c r="E167" s="258"/>
      <c r="F167" s="258"/>
      <c r="G167" s="258"/>
      <c r="H167" s="258"/>
      <c r="I167" s="258"/>
      <c r="J167" s="258"/>
      <c r="K167" s="258"/>
      <c r="L167" s="258"/>
      <c r="M167" s="258"/>
      <c r="N167" s="258"/>
      <c r="O167" s="258"/>
      <c r="P167" s="93"/>
      <c r="Q167" s="93"/>
      <c r="R167" s="93"/>
      <c r="S167" s="93"/>
      <c r="T167" s="93"/>
      <c r="U167" s="93"/>
      <c r="V167" s="93"/>
      <c r="W167" s="93"/>
      <c r="X167" s="93"/>
      <c r="Y167" s="93"/>
      <c r="Z167" s="93"/>
    </row>
    <row r="168" spans="1:26" ht="12.75" customHeight="1" x14ac:dyDescent="0.3">
      <c r="A168" s="93"/>
      <c r="B168" s="93"/>
      <c r="C168" s="258"/>
      <c r="D168" s="258"/>
      <c r="E168" s="258"/>
      <c r="F168" s="258"/>
      <c r="G168" s="258"/>
      <c r="H168" s="258"/>
      <c r="I168" s="258"/>
      <c r="J168" s="258"/>
      <c r="K168" s="258"/>
      <c r="L168" s="258"/>
      <c r="M168" s="258"/>
      <c r="N168" s="258"/>
      <c r="O168" s="258"/>
      <c r="P168" s="93"/>
      <c r="Q168" s="93"/>
      <c r="R168" s="93"/>
      <c r="S168" s="93"/>
      <c r="T168" s="93"/>
      <c r="U168" s="93"/>
      <c r="V168" s="93"/>
      <c r="W168" s="93"/>
      <c r="X168" s="93"/>
      <c r="Y168" s="93"/>
      <c r="Z168" s="93"/>
    </row>
    <row r="169" spans="1:26" ht="12.75" customHeight="1" x14ac:dyDescent="0.3">
      <c r="A169" s="93"/>
      <c r="B169" s="93"/>
      <c r="C169" s="258"/>
      <c r="D169" s="258"/>
      <c r="E169" s="258"/>
      <c r="F169" s="258"/>
      <c r="G169" s="258"/>
      <c r="H169" s="258"/>
      <c r="I169" s="258"/>
      <c r="J169" s="258"/>
      <c r="K169" s="258"/>
      <c r="L169" s="258"/>
      <c r="M169" s="258"/>
      <c r="N169" s="258"/>
      <c r="O169" s="258"/>
      <c r="P169" s="93"/>
      <c r="Q169" s="93"/>
      <c r="R169" s="93"/>
      <c r="S169" s="93"/>
      <c r="T169" s="93"/>
      <c r="U169" s="93"/>
      <c r="V169" s="93"/>
      <c r="W169" s="93"/>
      <c r="X169" s="93"/>
      <c r="Y169" s="93"/>
      <c r="Z169" s="93"/>
    </row>
    <row r="170" spans="1:26" ht="12.75" customHeight="1" x14ac:dyDescent="0.3">
      <c r="A170" s="93"/>
      <c r="B170" s="93"/>
      <c r="C170" s="258"/>
      <c r="D170" s="258"/>
      <c r="E170" s="258"/>
      <c r="F170" s="258"/>
      <c r="G170" s="258"/>
      <c r="H170" s="258"/>
      <c r="I170" s="258"/>
      <c r="J170" s="258"/>
      <c r="K170" s="258"/>
      <c r="L170" s="258"/>
      <c r="M170" s="258"/>
      <c r="N170" s="258"/>
      <c r="O170" s="258"/>
      <c r="P170" s="93"/>
      <c r="Q170" s="93"/>
      <c r="R170" s="93"/>
      <c r="S170" s="93"/>
      <c r="T170" s="93"/>
      <c r="U170" s="93"/>
      <c r="V170" s="93"/>
      <c r="W170" s="93"/>
      <c r="X170" s="93"/>
      <c r="Y170" s="93"/>
      <c r="Z170" s="93"/>
    </row>
    <row r="171" spans="1:26" ht="12.75" customHeight="1" x14ac:dyDescent="0.3">
      <c r="A171" s="93"/>
      <c r="B171" s="93"/>
      <c r="C171" s="258"/>
      <c r="D171" s="258"/>
      <c r="E171" s="258"/>
      <c r="F171" s="258"/>
      <c r="G171" s="258"/>
      <c r="H171" s="258"/>
      <c r="I171" s="258"/>
      <c r="J171" s="258"/>
      <c r="K171" s="258"/>
      <c r="L171" s="258"/>
      <c r="M171" s="258"/>
      <c r="N171" s="258"/>
      <c r="O171" s="258"/>
      <c r="P171" s="93"/>
      <c r="Q171" s="93"/>
      <c r="R171" s="93"/>
      <c r="S171" s="93"/>
      <c r="T171" s="93"/>
      <c r="U171" s="93"/>
      <c r="V171" s="93"/>
      <c r="W171" s="93"/>
      <c r="X171" s="93"/>
      <c r="Y171" s="93"/>
      <c r="Z171" s="93"/>
    </row>
    <row r="172" spans="1:26" ht="12.75" customHeight="1"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2.75" customHeight="1"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2.75" customHeight="1"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2.75" customHeight="1"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2.75" customHeight="1"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2.75" customHeight="1"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2.75" customHeight="1"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2.75" customHeight="1"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2.75" customHeight="1"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2.75" customHeight="1"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2.75" customHeight="1"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2.75" customHeight="1"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2.75" customHeight="1"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2.75" customHeight="1"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2.75" customHeight="1"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2.75" customHeight="1"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2.75" customHeight="1"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2.75" customHeight="1"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2.75" customHeight="1"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2.75" customHeight="1"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2.75" customHeight="1"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2.75" customHeight="1"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2.75" customHeight="1"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2.75" customHeight="1"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2.75" customHeight="1"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2.75" customHeight="1"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2.75" customHeight="1"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2.75" customHeight="1"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2.75" customHeight="1"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2.75" customHeight="1"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2.75" customHeight="1"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2.75" customHeight="1"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2.75" customHeight="1"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2.75" customHeight="1"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2.75" customHeight="1"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2.75" customHeight="1"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2.75" customHeight="1"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2.75" customHeight="1"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2.75" customHeight="1"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2.75" customHeight="1"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2.75" customHeight="1"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2.75"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2.75"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2.75" customHeight="1"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2.75" customHeight="1"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2.75" customHeight="1"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2.75" customHeight="1"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2.75" customHeight="1"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2.75" customHeight="1"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2.75" customHeight="1"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2.75" customHeight="1"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2.75" customHeight="1"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2.75" customHeight="1"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2.75" customHeight="1"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2.75" customHeight="1"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2.75" customHeight="1"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2.75" customHeight="1"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2.75" customHeight="1"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2.75" customHeight="1"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2.75" customHeight="1"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2.75" customHeight="1"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2.75" customHeight="1"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2.75" customHeight="1"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2.75" customHeight="1"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2.75" customHeight="1"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2.75" customHeight="1"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2.75" customHeight="1"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2.75" customHeight="1"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2.75" customHeight="1"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2.75" customHeight="1"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2.75" customHeight="1"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2.75" customHeight="1"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2.75" customHeight="1"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2.75" customHeight="1"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2.75" customHeight="1"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2.75" customHeight="1"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2.75" customHeight="1"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2.75" customHeight="1"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2.75" customHeight="1"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2.75" customHeight="1"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2.75" customHeight="1"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2.75" customHeight="1"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2.75" customHeight="1"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2.75" customHeight="1"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2.75" customHeight="1"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2.75" customHeight="1"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2.75" customHeight="1"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2.75" customHeight="1"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2.75" customHeight="1"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2.75" customHeight="1"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2.75" customHeight="1"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2.75" customHeight="1"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2.75" customHeight="1"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2.75" customHeight="1"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2.75" customHeight="1"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2.75" customHeight="1"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2.75" customHeight="1"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2.75" customHeight="1"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2.75" customHeight="1"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2.75" customHeight="1"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2.75" customHeight="1"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2.75" customHeight="1"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2.75" customHeight="1"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2.75" customHeight="1"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2.75" customHeight="1"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2.75" customHeight="1"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2.75" customHeight="1"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2.75" customHeight="1"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2.75" customHeight="1"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2.75" customHeight="1"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2.75" customHeight="1"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2.75" customHeight="1"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2.75" customHeight="1"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2.75" customHeight="1"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2.75" customHeight="1"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2.75" customHeight="1"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2.75" customHeight="1"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2.75" customHeight="1"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2.75" customHeight="1"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2.75" customHeight="1"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2.75" customHeight="1"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2.75" customHeight="1"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2.75" customHeight="1"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2.75" customHeight="1"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2.75" customHeight="1"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2.75" customHeight="1"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2.75" customHeight="1"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2.75" customHeight="1"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2.75" customHeight="1"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2.75" customHeight="1"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2.75" customHeight="1"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2.75" customHeight="1"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2.75" customHeight="1"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2.75" customHeight="1"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2.75" customHeight="1"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2.75" customHeight="1"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2.75" customHeight="1"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2.75" customHeight="1"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2.75" customHeight="1"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2.75" customHeight="1"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2.75" customHeight="1"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2.75" customHeight="1"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2.75" customHeight="1"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2.75" customHeight="1"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2.75" customHeight="1"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2.75" customHeight="1"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2.75" customHeight="1"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2.75" customHeight="1"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2.75" customHeight="1"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2.75" customHeight="1"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2.75" customHeight="1"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2.75" customHeight="1"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2.75" customHeight="1"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2.75" customHeight="1"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2.75" customHeight="1"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2.75" customHeight="1"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2.75" customHeight="1"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2.75" customHeight="1"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2.75" customHeight="1"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2.75" customHeight="1"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2.75" customHeight="1"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2.75" customHeight="1"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2.75" customHeight="1"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2.75" customHeight="1"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2.75" customHeight="1"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2.75" customHeight="1"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2.75" customHeight="1"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2.75" customHeight="1"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2.75" customHeight="1"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2.75" customHeight="1"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2.75" customHeight="1"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2.75" customHeight="1"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2.75" customHeight="1"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2.75" customHeight="1"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2.75" customHeight="1"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2.75" customHeight="1"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2.75" customHeight="1"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2.75" customHeight="1"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2.75"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2.75" customHeight="1"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2.75" customHeight="1"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2.75"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2.75"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2.75" customHeight="1"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2.75" customHeight="1"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2.75" customHeight="1"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2.75" customHeight="1"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2.75" customHeight="1"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2.75" customHeight="1"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2.75" customHeight="1"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2.75" customHeight="1"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2.75" customHeight="1"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2.75" customHeight="1"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2.75" customHeight="1"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2.75" customHeight="1"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2.75" customHeight="1"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2.75" customHeight="1"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2.75" customHeight="1"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2.75" customHeight="1"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2.75" customHeight="1"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2.75" customHeight="1"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2.75" customHeight="1"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2.75" customHeight="1"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2.75" customHeight="1"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2.75" customHeight="1"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2.75" customHeight="1"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2.75" customHeight="1"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2.75" customHeight="1"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2.75" customHeight="1"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2.75" customHeight="1"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2.75" customHeight="1"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2.75" customHeight="1"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2.75" customHeight="1"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2.75" customHeight="1"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2.75" customHeight="1"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2.75" customHeight="1"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2.75" customHeight="1"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2.75" customHeight="1"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2.75" customHeight="1"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2.75" customHeight="1"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2.75" customHeight="1"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2.75" customHeight="1"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2.75" customHeight="1"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2.75" customHeight="1"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2.75" customHeight="1"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2.75" customHeight="1"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2.75" customHeight="1"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2.75" customHeight="1"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2.75" customHeight="1"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2.75" customHeight="1"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2.75" customHeight="1"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2.75" customHeight="1"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2.75" customHeight="1"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2.75" customHeight="1"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2.75" customHeight="1"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2.75" customHeight="1"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2.75" customHeight="1"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2.75" customHeight="1"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2.75" customHeight="1"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2.75" customHeight="1"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2.75" customHeight="1"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2.75" customHeight="1"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2.75" customHeight="1"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2.75" customHeight="1"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2.75" customHeight="1"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2.75" customHeight="1"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2.75" customHeight="1"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2.75" customHeight="1"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2.75" customHeight="1"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2.75" customHeight="1" x14ac:dyDescent="0.2">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2.75" customHeight="1" x14ac:dyDescent="0.2">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2.75" customHeight="1" x14ac:dyDescent="0.2">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2.75" customHeight="1" x14ac:dyDescent="0.2">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2.75" customHeight="1" x14ac:dyDescent="0.2">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2.75" customHeight="1" x14ac:dyDescent="0.2">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2.75" customHeight="1" x14ac:dyDescent="0.2">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2.75" customHeight="1" x14ac:dyDescent="0.2">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2.75" customHeight="1" x14ac:dyDescent="0.2">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2.75" customHeight="1" x14ac:dyDescent="0.2">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2.75" customHeight="1" x14ac:dyDescent="0.2">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2.75" customHeight="1" x14ac:dyDescent="0.2">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2.75" customHeight="1" x14ac:dyDescent="0.2">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2.75" customHeight="1" x14ac:dyDescent="0.2">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2.75" customHeight="1" x14ac:dyDescent="0.2">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2.75" customHeight="1" x14ac:dyDescent="0.2">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2.75" customHeight="1" x14ac:dyDescent="0.2">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2.75" customHeight="1" x14ac:dyDescent="0.2">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2.75" customHeight="1" x14ac:dyDescent="0.2">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2.75" customHeight="1" x14ac:dyDescent="0.2">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2.75" customHeight="1" x14ac:dyDescent="0.2">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2.75" customHeight="1" x14ac:dyDescent="0.2">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2.75" customHeight="1" x14ac:dyDescent="0.2">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2.75" customHeight="1" x14ac:dyDescent="0.2">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2.75" customHeight="1" x14ac:dyDescent="0.2">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2.75" customHeight="1" x14ac:dyDescent="0.2">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2.75" customHeight="1" x14ac:dyDescent="0.2">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2.75" customHeight="1" x14ac:dyDescent="0.2">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2.75" customHeight="1" x14ac:dyDescent="0.2">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2.75" customHeight="1" x14ac:dyDescent="0.2">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2.75" customHeight="1" x14ac:dyDescent="0.2">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2.75" customHeight="1" x14ac:dyDescent="0.2">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2.75" customHeight="1" x14ac:dyDescent="0.2">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2.75" customHeight="1" x14ac:dyDescent="0.2">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2.75" customHeight="1" x14ac:dyDescent="0.2">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2.75" customHeight="1" x14ac:dyDescent="0.2">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2.75" customHeight="1" x14ac:dyDescent="0.2">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2.75" customHeight="1" x14ac:dyDescent="0.2">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2.75" customHeight="1" x14ac:dyDescent="0.2">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2.75" customHeight="1" x14ac:dyDescent="0.2">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2.75" customHeight="1" x14ac:dyDescent="0.2">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2.75" customHeight="1" x14ac:dyDescent="0.2">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2.75" customHeight="1" x14ac:dyDescent="0.2">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2.75" customHeight="1" x14ac:dyDescent="0.2">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2.75" customHeight="1" x14ac:dyDescent="0.2">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2.75" customHeight="1" x14ac:dyDescent="0.2">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2.75" customHeight="1" x14ac:dyDescent="0.2">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2.75" customHeight="1" x14ac:dyDescent="0.2">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2.75" customHeight="1" x14ac:dyDescent="0.2">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2.75" customHeight="1" x14ac:dyDescent="0.2">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2.75" customHeight="1" x14ac:dyDescent="0.2">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2.75" customHeight="1" x14ac:dyDescent="0.2">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2.75" customHeight="1" x14ac:dyDescent="0.2">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2.75" customHeight="1" x14ac:dyDescent="0.2">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2.75" customHeight="1" x14ac:dyDescent="0.2">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2.75" customHeight="1" x14ac:dyDescent="0.2">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2.75" customHeight="1" x14ac:dyDescent="0.2">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2.75" customHeight="1" x14ac:dyDescent="0.2">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2.75" customHeight="1" x14ac:dyDescent="0.2">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2.75" customHeight="1" x14ac:dyDescent="0.2">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2.75" customHeight="1" x14ac:dyDescent="0.2">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2.75" customHeight="1" x14ac:dyDescent="0.2">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2.75" customHeight="1" x14ac:dyDescent="0.2">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2.75" customHeight="1" x14ac:dyDescent="0.2">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2.75" customHeight="1" x14ac:dyDescent="0.2">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2.75" customHeight="1" x14ac:dyDescent="0.2">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2.75" customHeight="1" x14ac:dyDescent="0.2">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2.75" customHeight="1" x14ac:dyDescent="0.2">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2.75" customHeight="1" x14ac:dyDescent="0.2">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2.75" customHeight="1" x14ac:dyDescent="0.2">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2.75" customHeight="1" x14ac:dyDescent="0.2">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2.75" customHeight="1" x14ac:dyDescent="0.2">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2.75" customHeight="1" x14ac:dyDescent="0.2">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2.75" customHeight="1" x14ac:dyDescent="0.2">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2.75" customHeight="1" x14ac:dyDescent="0.2">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2.75" customHeight="1" x14ac:dyDescent="0.2">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2.75" customHeight="1" x14ac:dyDescent="0.2">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2.75" customHeight="1" x14ac:dyDescent="0.2">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2.75" customHeight="1" x14ac:dyDescent="0.2">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2.75" customHeight="1" x14ac:dyDescent="0.2">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2.75" customHeight="1" x14ac:dyDescent="0.2">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2.75" customHeight="1" x14ac:dyDescent="0.2">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2.75" customHeight="1" x14ac:dyDescent="0.2">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2.75" customHeight="1" x14ac:dyDescent="0.2">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2.75" customHeight="1" x14ac:dyDescent="0.2">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2.75" customHeight="1" x14ac:dyDescent="0.2">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2.75" customHeight="1" x14ac:dyDescent="0.2">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2.75" customHeight="1" x14ac:dyDescent="0.2">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2.75" customHeight="1" x14ac:dyDescent="0.2">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2.75" customHeight="1" x14ac:dyDescent="0.2">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2.75" customHeight="1" x14ac:dyDescent="0.2">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2.75" customHeight="1" x14ac:dyDescent="0.2">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2.75" customHeight="1" x14ac:dyDescent="0.2">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2.75" customHeight="1" x14ac:dyDescent="0.2">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2.75" customHeight="1" x14ac:dyDescent="0.2">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2.75" customHeight="1" x14ac:dyDescent="0.2">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2.75" customHeight="1" x14ac:dyDescent="0.2">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2.75" customHeight="1" x14ac:dyDescent="0.2">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2.75" customHeight="1" x14ac:dyDescent="0.2">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2.75" customHeight="1" x14ac:dyDescent="0.2">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2.75" customHeight="1" x14ac:dyDescent="0.2">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2.75" customHeight="1" x14ac:dyDescent="0.2">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2.75" customHeight="1" x14ac:dyDescent="0.2">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2.75" customHeight="1" x14ac:dyDescent="0.2">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2.75" customHeight="1" x14ac:dyDescent="0.2">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2.75" customHeight="1" x14ac:dyDescent="0.2">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2.75" customHeight="1" x14ac:dyDescent="0.2">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2.75" customHeight="1" x14ac:dyDescent="0.2">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2.75" customHeight="1" x14ac:dyDescent="0.2">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2.75" customHeight="1" x14ac:dyDescent="0.2">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2.75" customHeight="1" x14ac:dyDescent="0.2">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2.75" customHeight="1" x14ac:dyDescent="0.2">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2.75" customHeight="1" x14ac:dyDescent="0.2">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2.75" customHeight="1" x14ac:dyDescent="0.2">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2.75" customHeight="1" x14ac:dyDescent="0.2">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2.75" customHeight="1" x14ac:dyDescent="0.2">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2.75" customHeight="1" x14ac:dyDescent="0.2">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2.75" customHeight="1" x14ac:dyDescent="0.2">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2.75" customHeight="1" x14ac:dyDescent="0.2">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2.75" customHeight="1" x14ac:dyDescent="0.2">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2.75" customHeight="1" x14ac:dyDescent="0.2">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2.75" customHeight="1" x14ac:dyDescent="0.2">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2.75" customHeight="1" x14ac:dyDescent="0.2">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2.75" customHeight="1" x14ac:dyDescent="0.2">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2.75" customHeight="1" x14ac:dyDescent="0.2">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2.75" customHeight="1" x14ac:dyDescent="0.2">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2.75" customHeight="1" x14ac:dyDescent="0.2">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2.75" customHeight="1" x14ac:dyDescent="0.2">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2.75" customHeight="1" x14ac:dyDescent="0.2">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2.75" customHeight="1" x14ac:dyDescent="0.2">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2.75" customHeight="1" x14ac:dyDescent="0.2">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2.75" customHeight="1" x14ac:dyDescent="0.2">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2.75" customHeight="1" x14ac:dyDescent="0.2">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2.75" customHeight="1" x14ac:dyDescent="0.2">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2.75" customHeight="1" x14ac:dyDescent="0.2">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2.75" customHeight="1" x14ac:dyDescent="0.2">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2.75" customHeight="1" x14ac:dyDescent="0.2">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2.75" customHeight="1" x14ac:dyDescent="0.2">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2.75"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2.75" customHeight="1" x14ac:dyDescent="0.2">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2.75" customHeight="1" x14ac:dyDescent="0.2">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2.75"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2.75"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2.75" customHeight="1" x14ac:dyDescent="0.2">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2.75" customHeight="1" x14ac:dyDescent="0.2">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2.75" customHeight="1" x14ac:dyDescent="0.2">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2.75" customHeight="1" x14ac:dyDescent="0.2">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2.75" customHeight="1" x14ac:dyDescent="0.2">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2.75" customHeight="1" x14ac:dyDescent="0.2">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2.75" customHeight="1" x14ac:dyDescent="0.2">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2.75" customHeight="1" x14ac:dyDescent="0.2">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2.75" customHeight="1" x14ac:dyDescent="0.2">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2.75" customHeight="1" x14ac:dyDescent="0.2">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2.75" customHeight="1" x14ac:dyDescent="0.2">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2.75" customHeight="1" x14ac:dyDescent="0.2">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2.75" customHeight="1" x14ac:dyDescent="0.2">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2.75" customHeight="1" x14ac:dyDescent="0.2">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2.75" customHeight="1" x14ac:dyDescent="0.2">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2.75" customHeight="1" x14ac:dyDescent="0.2">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2.75" customHeight="1" x14ac:dyDescent="0.2">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2.75" customHeight="1" x14ac:dyDescent="0.2">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2.75" customHeight="1" x14ac:dyDescent="0.2">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2.75" customHeight="1" x14ac:dyDescent="0.2">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2.75" customHeight="1" x14ac:dyDescent="0.2">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2.75" customHeight="1" x14ac:dyDescent="0.2">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2.75" customHeight="1" x14ac:dyDescent="0.2">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2.75" customHeight="1" x14ac:dyDescent="0.2">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2.75" customHeight="1" x14ac:dyDescent="0.2">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2.75" customHeight="1" x14ac:dyDescent="0.2">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2.75" customHeight="1" x14ac:dyDescent="0.2">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2.75" customHeight="1" x14ac:dyDescent="0.2">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2.75" customHeight="1" x14ac:dyDescent="0.2">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2.75" customHeight="1" x14ac:dyDescent="0.2">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2.75" customHeight="1" x14ac:dyDescent="0.2">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2.75" customHeight="1" x14ac:dyDescent="0.2">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2.75" customHeight="1" x14ac:dyDescent="0.2">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2.75" customHeight="1" x14ac:dyDescent="0.2">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2.75" customHeight="1" x14ac:dyDescent="0.2">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2.75" customHeight="1" x14ac:dyDescent="0.2">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2.75" customHeight="1" x14ac:dyDescent="0.2">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2.75" customHeight="1" x14ac:dyDescent="0.2">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2.75" customHeight="1" x14ac:dyDescent="0.2">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2.75" customHeight="1" x14ac:dyDescent="0.2">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2.75" customHeight="1" x14ac:dyDescent="0.2">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2.75" customHeight="1" x14ac:dyDescent="0.2">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2.75" customHeight="1" x14ac:dyDescent="0.2">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2.75" customHeight="1" x14ac:dyDescent="0.2">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2.75" customHeight="1" x14ac:dyDescent="0.2">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2.75" customHeight="1" x14ac:dyDescent="0.2">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2.75" customHeight="1" x14ac:dyDescent="0.2">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2.75" customHeight="1" x14ac:dyDescent="0.2">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2.75" customHeight="1" x14ac:dyDescent="0.2">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2.75" customHeight="1" x14ac:dyDescent="0.2">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2.75" customHeight="1" x14ac:dyDescent="0.2">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2.75" customHeight="1" x14ac:dyDescent="0.2">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2.75" customHeight="1" x14ac:dyDescent="0.2">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2.75" customHeight="1" x14ac:dyDescent="0.2">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2.75" customHeight="1" x14ac:dyDescent="0.2">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2.75" customHeight="1" x14ac:dyDescent="0.2">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2.75" customHeight="1" x14ac:dyDescent="0.2">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2.75" customHeight="1" x14ac:dyDescent="0.2">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2.75" customHeight="1" x14ac:dyDescent="0.2">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2.75" customHeight="1" x14ac:dyDescent="0.2">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2.75" customHeight="1" x14ac:dyDescent="0.2">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2.75" customHeight="1" x14ac:dyDescent="0.2">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2.75" customHeight="1" x14ac:dyDescent="0.2">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2.75" customHeight="1" x14ac:dyDescent="0.2">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2.75" customHeight="1" x14ac:dyDescent="0.2">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2.75" customHeight="1" x14ac:dyDescent="0.2">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2.75" customHeight="1" x14ac:dyDescent="0.2">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2.75" customHeight="1" x14ac:dyDescent="0.2">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2.75" customHeight="1" x14ac:dyDescent="0.2">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2.75" customHeight="1" x14ac:dyDescent="0.2">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2.75" customHeight="1" x14ac:dyDescent="0.2">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2.75" customHeight="1" x14ac:dyDescent="0.2">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2.75" customHeight="1" x14ac:dyDescent="0.2">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2.75" customHeight="1" x14ac:dyDescent="0.2">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2.75" customHeight="1" x14ac:dyDescent="0.2">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2.75" customHeight="1" x14ac:dyDescent="0.2">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2.75" customHeight="1" x14ac:dyDescent="0.2">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2.75" customHeight="1" x14ac:dyDescent="0.2">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2.75" customHeight="1" x14ac:dyDescent="0.2">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2.75" customHeight="1" x14ac:dyDescent="0.2">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2.75" customHeight="1" x14ac:dyDescent="0.2">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2.75" customHeight="1" x14ac:dyDescent="0.2">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2.75" customHeight="1" x14ac:dyDescent="0.2">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2.75" customHeight="1" x14ac:dyDescent="0.2">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2.75" customHeight="1" x14ac:dyDescent="0.2">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2.75" customHeight="1" x14ac:dyDescent="0.2">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2.75" customHeight="1" x14ac:dyDescent="0.2">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2.75" customHeight="1" x14ac:dyDescent="0.2">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2.75" customHeight="1" x14ac:dyDescent="0.2">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2.75" customHeight="1" x14ac:dyDescent="0.2">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2.75" customHeight="1" x14ac:dyDescent="0.2">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2.75" customHeight="1" x14ac:dyDescent="0.2">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2.75" customHeight="1" x14ac:dyDescent="0.2">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2.75" customHeight="1" x14ac:dyDescent="0.2">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2.75" customHeight="1" x14ac:dyDescent="0.2">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2.75" customHeight="1" x14ac:dyDescent="0.2">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2.75" customHeight="1" x14ac:dyDescent="0.2">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2.75" customHeight="1" x14ac:dyDescent="0.2">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2.75" customHeight="1" x14ac:dyDescent="0.2">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2.75" customHeight="1" x14ac:dyDescent="0.2">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2.75" customHeight="1" x14ac:dyDescent="0.2">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2.75" customHeight="1" x14ac:dyDescent="0.2">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2.75" customHeight="1" x14ac:dyDescent="0.2">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2.75" customHeight="1" x14ac:dyDescent="0.2">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2.75" customHeight="1" x14ac:dyDescent="0.2">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2.75" customHeight="1" x14ac:dyDescent="0.2">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2.75" customHeight="1" x14ac:dyDescent="0.2">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2.75" customHeight="1" x14ac:dyDescent="0.2">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2.75" customHeight="1" x14ac:dyDescent="0.2">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2.75" customHeight="1" x14ac:dyDescent="0.2">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2.75" customHeight="1" x14ac:dyDescent="0.2">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2.75" customHeight="1" x14ac:dyDescent="0.2">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2.75" customHeight="1" x14ac:dyDescent="0.2">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2.75" customHeight="1" x14ac:dyDescent="0.2">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2.75" customHeight="1" x14ac:dyDescent="0.2">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2.75" customHeight="1" x14ac:dyDescent="0.2">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2.75" customHeight="1" x14ac:dyDescent="0.2">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2.75" customHeight="1" x14ac:dyDescent="0.2">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2.75" customHeight="1" x14ac:dyDescent="0.2">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2.75" customHeight="1" x14ac:dyDescent="0.2">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2.75" customHeight="1" x14ac:dyDescent="0.2">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2.75" customHeight="1" x14ac:dyDescent="0.2">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2.75" customHeight="1" x14ac:dyDescent="0.2">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2.75" customHeight="1" x14ac:dyDescent="0.2">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2.75" customHeight="1" x14ac:dyDescent="0.2">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2.75" customHeight="1" x14ac:dyDescent="0.2">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2.75" customHeight="1" x14ac:dyDescent="0.2">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2.75" customHeight="1" x14ac:dyDescent="0.2">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2.75" customHeight="1" x14ac:dyDescent="0.2">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2.75" customHeight="1" x14ac:dyDescent="0.2">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2.75" customHeight="1" x14ac:dyDescent="0.2">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2.75" customHeight="1" x14ac:dyDescent="0.2">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2.75" customHeight="1" x14ac:dyDescent="0.2">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2.75" customHeight="1" x14ac:dyDescent="0.2">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2.75" customHeight="1" x14ac:dyDescent="0.2">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2.75" customHeight="1" x14ac:dyDescent="0.2">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2.75" customHeight="1" x14ac:dyDescent="0.2">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2.75" customHeight="1" x14ac:dyDescent="0.2">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2.75" customHeight="1" x14ac:dyDescent="0.2">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2.75" customHeight="1" x14ac:dyDescent="0.2">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2.75" customHeight="1" x14ac:dyDescent="0.2">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2.75" customHeight="1" x14ac:dyDescent="0.2">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2.75" customHeight="1" x14ac:dyDescent="0.2">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2.75" customHeight="1" x14ac:dyDescent="0.2">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2.75" customHeight="1" x14ac:dyDescent="0.2">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2.75" customHeight="1" x14ac:dyDescent="0.2">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2.75" customHeight="1" x14ac:dyDescent="0.2">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2.75" customHeight="1" x14ac:dyDescent="0.2">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2.75" customHeight="1" x14ac:dyDescent="0.2">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2.75" customHeight="1" x14ac:dyDescent="0.2">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2.75" customHeight="1" x14ac:dyDescent="0.2">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2.75" customHeight="1" x14ac:dyDescent="0.2">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2.75" customHeight="1" x14ac:dyDescent="0.2">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2.75" customHeight="1" x14ac:dyDescent="0.2">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2.75" customHeight="1" x14ac:dyDescent="0.2">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2.75" customHeight="1" x14ac:dyDescent="0.2">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2.75" customHeight="1" x14ac:dyDescent="0.2">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2.75" customHeight="1" x14ac:dyDescent="0.2">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2.75" customHeight="1" x14ac:dyDescent="0.2">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2.75" customHeight="1" x14ac:dyDescent="0.2">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2.75" customHeight="1" x14ac:dyDescent="0.2">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2.75" customHeight="1" x14ac:dyDescent="0.2">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2.75" customHeight="1" x14ac:dyDescent="0.2">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2.75" customHeight="1" x14ac:dyDescent="0.2">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2.75" customHeight="1" x14ac:dyDescent="0.2">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2.75" customHeight="1" x14ac:dyDescent="0.2">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2.75" customHeight="1" x14ac:dyDescent="0.2">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2.75" customHeight="1" x14ac:dyDescent="0.2">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2.75" customHeight="1" x14ac:dyDescent="0.2">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2.75" customHeight="1" x14ac:dyDescent="0.2">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2.75" customHeight="1" x14ac:dyDescent="0.2">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2.75" customHeight="1" x14ac:dyDescent="0.2">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2.75" customHeight="1" x14ac:dyDescent="0.2">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2.75" customHeight="1" x14ac:dyDescent="0.2">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2.75" customHeight="1" x14ac:dyDescent="0.2">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2.75" customHeight="1" x14ac:dyDescent="0.2">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2.75" customHeight="1" x14ac:dyDescent="0.2">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2.75" customHeight="1" x14ac:dyDescent="0.2">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2.75" customHeight="1" x14ac:dyDescent="0.2">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2.75" customHeight="1" x14ac:dyDescent="0.2">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2.75" customHeight="1" x14ac:dyDescent="0.2">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2.75" customHeight="1" x14ac:dyDescent="0.2">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2.75" customHeight="1" x14ac:dyDescent="0.2">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2.75" customHeight="1" x14ac:dyDescent="0.2">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2.75" customHeight="1" x14ac:dyDescent="0.2">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2.75" customHeight="1" x14ac:dyDescent="0.2">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2.75" customHeight="1" x14ac:dyDescent="0.2">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2.75" customHeight="1" x14ac:dyDescent="0.2">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2.75" customHeight="1" x14ac:dyDescent="0.2">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2.75" customHeight="1" x14ac:dyDescent="0.2">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2.75" customHeight="1" x14ac:dyDescent="0.2">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2.75" customHeight="1" x14ac:dyDescent="0.2">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2.75" customHeight="1" x14ac:dyDescent="0.2">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2.75" customHeight="1" x14ac:dyDescent="0.2">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2.75" customHeight="1" x14ac:dyDescent="0.2">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2.75" customHeight="1" x14ac:dyDescent="0.2">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2.75" customHeight="1" x14ac:dyDescent="0.2">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2.75" customHeight="1" x14ac:dyDescent="0.2">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2.75" customHeight="1" x14ac:dyDescent="0.2">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2.75" customHeight="1" x14ac:dyDescent="0.2">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2.75" customHeight="1" x14ac:dyDescent="0.2">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2.75" customHeight="1" x14ac:dyDescent="0.2">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2.75" customHeight="1" x14ac:dyDescent="0.2">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2.75" customHeight="1" x14ac:dyDescent="0.2">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2.75" customHeight="1" x14ac:dyDescent="0.2">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2.75" customHeight="1" x14ac:dyDescent="0.2">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2.75" customHeight="1" x14ac:dyDescent="0.2">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2.75" customHeight="1" x14ac:dyDescent="0.2">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2.75" customHeight="1" x14ac:dyDescent="0.2">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2.75" customHeight="1" x14ac:dyDescent="0.2">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2.75" customHeight="1" x14ac:dyDescent="0.2">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2.75" customHeight="1" x14ac:dyDescent="0.2">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2.75" customHeight="1" x14ac:dyDescent="0.2">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2.75" customHeight="1" x14ac:dyDescent="0.2">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2.75" customHeight="1" x14ac:dyDescent="0.2">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2.75" customHeight="1" x14ac:dyDescent="0.2">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2.75" customHeight="1" x14ac:dyDescent="0.2">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2.75" customHeight="1" x14ac:dyDescent="0.2">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2.75" customHeight="1" x14ac:dyDescent="0.2">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2.75" customHeight="1" x14ac:dyDescent="0.2">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2.75" customHeight="1" x14ac:dyDescent="0.2">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2.75" customHeight="1" x14ac:dyDescent="0.2">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2.75" customHeight="1" x14ac:dyDescent="0.2">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2.75" customHeight="1" x14ac:dyDescent="0.2">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2.75" customHeight="1" x14ac:dyDescent="0.2">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2.75" customHeight="1" x14ac:dyDescent="0.2">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2.75" customHeight="1" x14ac:dyDescent="0.2">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2.75" customHeight="1" x14ac:dyDescent="0.2">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2.75" customHeight="1" x14ac:dyDescent="0.2">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2.75" customHeight="1" x14ac:dyDescent="0.2">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2.75" customHeight="1" x14ac:dyDescent="0.2">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2.75" customHeight="1" x14ac:dyDescent="0.2">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2.75" customHeight="1" x14ac:dyDescent="0.2">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2.75" customHeight="1" x14ac:dyDescent="0.2">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2.75" customHeight="1" x14ac:dyDescent="0.2">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2.75" customHeight="1" x14ac:dyDescent="0.2">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2.75" customHeight="1" x14ac:dyDescent="0.2">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2.75" customHeight="1" x14ac:dyDescent="0.2">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2.75" customHeight="1" x14ac:dyDescent="0.2">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2.75" customHeight="1" x14ac:dyDescent="0.2">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2.75" customHeight="1" x14ac:dyDescent="0.2">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2.75" customHeight="1" x14ac:dyDescent="0.2">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2.75" customHeight="1" x14ac:dyDescent="0.2">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2.75" customHeight="1" x14ac:dyDescent="0.2">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2.75" customHeight="1" x14ac:dyDescent="0.2">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2.75" customHeight="1" x14ac:dyDescent="0.2">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2.75" customHeight="1" x14ac:dyDescent="0.2">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2.75" customHeight="1" x14ac:dyDescent="0.2">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2.75" customHeight="1" x14ac:dyDescent="0.2">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2.75" customHeight="1" x14ac:dyDescent="0.2">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2.75" customHeight="1" x14ac:dyDescent="0.2">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2.75" customHeight="1" x14ac:dyDescent="0.2">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2.75" customHeight="1" x14ac:dyDescent="0.2">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2.75" customHeight="1" x14ac:dyDescent="0.2">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2.75" customHeight="1" x14ac:dyDescent="0.2">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2.75" customHeight="1" x14ac:dyDescent="0.2">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2.75" customHeight="1" x14ac:dyDescent="0.2">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2.75" customHeight="1" x14ac:dyDescent="0.2">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2.75" customHeight="1" x14ac:dyDescent="0.2">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2.75" customHeight="1" x14ac:dyDescent="0.2">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2.75" customHeight="1" x14ac:dyDescent="0.2">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2.75" customHeight="1" x14ac:dyDescent="0.2">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2.75" customHeight="1" x14ac:dyDescent="0.2">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2.75" customHeight="1" x14ac:dyDescent="0.2">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2.75" customHeight="1" x14ac:dyDescent="0.2">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2.75" customHeight="1" x14ac:dyDescent="0.2">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2.75" customHeight="1" x14ac:dyDescent="0.2">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2.75" customHeight="1" x14ac:dyDescent="0.2">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2.75" customHeight="1" x14ac:dyDescent="0.2">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2.75" customHeight="1" x14ac:dyDescent="0.2">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2.75" customHeight="1" x14ac:dyDescent="0.2">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2.75" customHeight="1" x14ac:dyDescent="0.2">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2.75" customHeight="1" x14ac:dyDescent="0.2">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2.75" customHeight="1" x14ac:dyDescent="0.2">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2.75" customHeight="1" x14ac:dyDescent="0.2">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2.75" customHeight="1" x14ac:dyDescent="0.2">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2.75" customHeight="1" x14ac:dyDescent="0.2">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2.75" customHeight="1" x14ac:dyDescent="0.2">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2.75" customHeight="1" x14ac:dyDescent="0.2">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2.75" customHeight="1" x14ac:dyDescent="0.2">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2.75" customHeight="1" x14ac:dyDescent="0.2">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2.75" customHeight="1" x14ac:dyDescent="0.2">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2.75" customHeight="1" x14ac:dyDescent="0.2">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2.75" customHeight="1" x14ac:dyDescent="0.2">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2.75" customHeight="1" x14ac:dyDescent="0.2">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2.75" customHeight="1" x14ac:dyDescent="0.2">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2.75" customHeight="1" x14ac:dyDescent="0.2">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2.75" customHeight="1" x14ac:dyDescent="0.2">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2.75" customHeight="1" x14ac:dyDescent="0.2">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2.75" customHeight="1" x14ac:dyDescent="0.2">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2.75" customHeight="1" x14ac:dyDescent="0.2">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2.75" customHeight="1" x14ac:dyDescent="0.2">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2.75" customHeight="1" x14ac:dyDescent="0.2">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2.75" customHeight="1" x14ac:dyDescent="0.2">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2.75" customHeight="1" x14ac:dyDescent="0.2">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2.75" customHeight="1" x14ac:dyDescent="0.2">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2.75" customHeight="1" x14ac:dyDescent="0.2">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2.75" customHeight="1" x14ac:dyDescent="0.2">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2.75" customHeight="1" x14ac:dyDescent="0.2">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2.75" customHeight="1" x14ac:dyDescent="0.2">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2.75" customHeight="1" x14ac:dyDescent="0.2">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2.75" customHeight="1" x14ac:dyDescent="0.2">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2.75" customHeight="1" x14ac:dyDescent="0.2">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2.75" customHeight="1" x14ac:dyDescent="0.2">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2.75" customHeight="1" x14ac:dyDescent="0.2">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2.75" customHeight="1" x14ac:dyDescent="0.2">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2.75" customHeight="1" x14ac:dyDescent="0.2">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2.75" customHeight="1" x14ac:dyDescent="0.2">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2.75" customHeight="1" x14ac:dyDescent="0.2">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2.75" customHeight="1" x14ac:dyDescent="0.2">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2.75" customHeight="1" x14ac:dyDescent="0.2">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2.75" customHeight="1" x14ac:dyDescent="0.2">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2.75" customHeight="1" x14ac:dyDescent="0.2">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2.75" customHeight="1" x14ac:dyDescent="0.2">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2.75" customHeight="1" x14ac:dyDescent="0.2">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2.75" customHeight="1" x14ac:dyDescent="0.2">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2.75" customHeight="1" x14ac:dyDescent="0.2">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2.75" customHeight="1" x14ac:dyDescent="0.2">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2.75" customHeight="1" x14ac:dyDescent="0.2">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2.75" customHeight="1" x14ac:dyDescent="0.2">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2.75" customHeight="1" x14ac:dyDescent="0.2">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2.75" customHeight="1" x14ac:dyDescent="0.2">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2.75" customHeight="1" x14ac:dyDescent="0.2">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2.75" customHeight="1" x14ac:dyDescent="0.2">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2.75" customHeight="1" x14ac:dyDescent="0.2">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2.75" customHeight="1" x14ac:dyDescent="0.2">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2.75" customHeight="1" x14ac:dyDescent="0.2">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2.75" customHeight="1" x14ac:dyDescent="0.2">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2.75" customHeight="1" x14ac:dyDescent="0.2">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2.75" customHeight="1" x14ac:dyDescent="0.2">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2.75" customHeight="1" x14ac:dyDescent="0.2">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2.75" customHeight="1" x14ac:dyDescent="0.2">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2.75" customHeight="1" x14ac:dyDescent="0.2">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2.75" customHeight="1" x14ac:dyDescent="0.2">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2.75" customHeight="1" x14ac:dyDescent="0.2">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2.75" customHeight="1" x14ac:dyDescent="0.2">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2.75" customHeight="1" x14ac:dyDescent="0.2">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2.75" customHeight="1" x14ac:dyDescent="0.2">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2.75" customHeight="1" x14ac:dyDescent="0.2">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2.75" customHeight="1" x14ac:dyDescent="0.2">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2.75" customHeight="1" x14ac:dyDescent="0.2">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2.75" customHeight="1" x14ac:dyDescent="0.2">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2.75" customHeight="1" x14ac:dyDescent="0.2">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2.75" customHeight="1" x14ac:dyDescent="0.2">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2.75" customHeight="1" x14ac:dyDescent="0.2">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2.75" customHeight="1" x14ac:dyDescent="0.2">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2.75" customHeight="1" x14ac:dyDescent="0.2">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2.75" customHeight="1" x14ac:dyDescent="0.2">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2.75" customHeight="1" x14ac:dyDescent="0.2">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2.75" customHeight="1" x14ac:dyDescent="0.2">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2.75" customHeight="1" x14ac:dyDescent="0.2">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2.75" customHeight="1" x14ac:dyDescent="0.2">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2.75" customHeight="1" x14ac:dyDescent="0.2">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2.75" customHeight="1" x14ac:dyDescent="0.2">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2.75" customHeight="1" x14ac:dyDescent="0.2">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2.75" customHeight="1" x14ac:dyDescent="0.2">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2.75" customHeight="1" x14ac:dyDescent="0.2">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2.75" customHeight="1" x14ac:dyDescent="0.2">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2.75" customHeight="1" x14ac:dyDescent="0.2">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2.75" customHeight="1" x14ac:dyDescent="0.2">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2.75" customHeight="1" x14ac:dyDescent="0.2">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2.75" customHeight="1" x14ac:dyDescent="0.2">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2.75" customHeight="1" x14ac:dyDescent="0.2">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2.75" customHeight="1" x14ac:dyDescent="0.2">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2.75" customHeight="1" x14ac:dyDescent="0.2">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2.75" customHeight="1" x14ac:dyDescent="0.2">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2.75" customHeight="1" x14ac:dyDescent="0.2">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2.75" customHeight="1" x14ac:dyDescent="0.2">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2.7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2.7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2.7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2.75" customHeight="1" x14ac:dyDescent="0.2">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2.75" customHeight="1" x14ac:dyDescent="0.2">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2.75" customHeight="1" x14ac:dyDescent="0.2">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2.75" customHeight="1" x14ac:dyDescent="0.2">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2.75" customHeight="1" x14ac:dyDescent="0.2">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2.75" customHeight="1" x14ac:dyDescent="0.2">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2.75" customHeight="1" x14ac:dyDescent="0.2">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2.75" customHeight="1" x14ac:dyDescent="0.2">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2.75" customHeight="1" x14ac:dyDescent="0.2">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2.75" customHeight="1" x14ac:dyDescent="0.2">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2.75" customHeight="1" x14ac:dyDescent="0.2">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2.75" customHeight="1" x14ac:dyDescent="0.2">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2.75" customHeight="1" x14ac:dyDescent="0.2">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2.75" customHeight="1" x14ac:dyDescent="0.2">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2.75" customHeight="1" x14ac:dyDescent="0.2">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2.75" customHeight="1" x14ac:dyDescent="0.2">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2.75" customHeight="1" x14ac:dyDescent="0.2">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2.75" customHeight="1" x14ac:dyDescent="0.2">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2.75" customHeight="1" x14ac:dyDescent="0.2">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2.75" customHeight="1" x14ac:dyDescent="0.2">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2.75" customHeight="1" x14ac:dyDescent="0.2">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2.75" customHeight="1" x14ac:dyDescent="0.2">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2.75" customHeight="1" x14ac:dyDescent="0.2">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2.75" customHeight="1" x14ac:dyDescent="0.2">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2.75" customHeight="1" x14ac:dyDescent="0.2">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2.75" customHeight="1" x14ac:dyDescent="0.2">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2.75" customHeight="1" x14ac:dyDescent="0.2">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2.75" customHeight="1" x14ac:dyDescent="0.2">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2.75" customHeight="1" x14ac:dyDescent="0.2">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2.75" customHeight="1" x14ac:dyDescent="0.2">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2.75" customHeight="1" x14ac:dyDescent="0.2">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2.75" customHeight="1" x14ac:dyDescent="0.2">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2.75" customHeight="1" x14ac:dyDescent="0.2">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2.75" customHeight="1" x14ac:dyDescent="0.2">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2.75" customHeight="1" x14ac:dyDescent="0.2">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2.75" customHeight="1" x14ac:dyDescent="0.2">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2.7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2.75" customHeight="1" x14ac:dyDescent="0.2">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2.75" customHeight="1" x14ac:dyDescent="0.2">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2.75" customHeight="1" x14ac:dyDescent="0.2">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2.75" customHeight="1" x14ac:dyDescent="0.2">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2.75" customHeight="1" x14ac:dyDescent="0.2">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2.75" customHeight="1" x14ac:dyDescent="0.2">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2.75" customHeight="1" x14ac:dyDescent="0.2">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2.75" customHeight="1" x14ac:dyDescent="0.2">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2.75" customHeight="1" x14ac:dyDescent="0.2">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2.75" customHeight="1" x14ac:dyDescent="0.2">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2.75" customHeight="1" x14ac:dyDescent="0.2">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2.75" customHeight="1" x14ac:dyDescent="0.2">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2.75" customHeight="1" x14ac:dyDescent="0.2">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2.75" customHeight="1" x14ac:dyDescent="0.2">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2.75" customHeight="1" x14ac:dyDescent="0.2">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2.75" customHeight="1" x14ac:dyDescent="0.2">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2.75" customHeight="1" x14ac:dyDescent="0.2">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2.75" customHeight="1" x14ac:dyDescent="0.2">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2.75" customHeight="1" x14ac:dyDescent="0.2">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2.75" customHeight="1" x14ac:dyDescent="0.2">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2.75" customHeight="1" x14ac:dyDescent="0.2">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2.75" customHeight="1" x14ac:dyDescent="0.2">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2.75" customHeight="1" x14ac:dyDescent="0.2">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2.75" customHeight="1" x14ac:dyDescent="0.2">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2.75" customHeight="1" x14ac:dyDescent="0.2">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2.75" customHeight="1" x14ac:dyDescent="0.2">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2.75" customHeight="1" x14ac:dyDescent="0.2">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2.75" customHeight="1" x14ac:dyDescent="0.2">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2.75" customHeight="1" x14ac:dyDescent="0.2">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7 G29 G31 G33">
    <cfRule type="cellIs" dxfId="24" priority="4" operator="between">
      <formula>0.76</formula>
      <formula>1</formula>
    </cfRule>
  </conditionalFormatting>
  <conditionalFormatting sqref="G27 G29 G31 G33">
    <cfRule type="cellIs" dxfId="23" priority="5" operator="between">
      <formula>0.51</formula>
      <formula>0.75</formula>
    </cfRule>
  </conditionalFormatting>
  <conditionalFormatting sqref="G27 G29 G31 G33">
    <cfRule type="cellIs" dxfId="22" priority="6" operator="between">
      <formula>0.26</formula>
      <formula>0.5</formula>
    </cfRule>
  </conditionalFormatting>
  <conditionalFormatting sqref="M7">
    <cfRule type="cellIs" dxfId="21" priority="7" operator="between">
      <formula>0.76</formula>
      <formula>1</formula>
    </cfRule>
  </conditionalFormatting>
  <conditionalFormatting sqref="M7">
    <cfRule type="cellIs" dxfId="20" priority="8" operator="between">
      <formula>0.51</formula>
      <formula>0.75</formula>
    </cfRule>
  </conditionalFormatting>
  <conditionalFormatting sqref="M7">
    <cfRule type="cellIs" dxfId="19" priority="9" operator="between">
      <formula>0.26</formula>
      <formula>0.5</formula>
    </cfRule>
  </conditionalFormatting>
  <conditionalFormatting sqref="M7">
    <cfRule type="cellIs" dxfId="18" priority="10" operator="between">
      <formula>0</formula>
      <formula>0.25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G25">
    <cfRule type="cellIs" dxfId="2" priority="1" operator="between">
      <formula>0.76</formula>
      <formula>1</formula>
    </cfRule>
  </conditionalFormatting>
  <conditionalFormatting sqref="G25">
    <cfRule type="cellIs" dxfId="1" priority="2" operator="between">
      <formula>0.51</formula>
      <formula>0.75</formula>
    </cfRule>
  </conditionalFormatting>
  <conditionalFormatting sqref="G25">
    <cfRule type="cellIs" dxfId="0" priority="3"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Jorge Mario Agudelo Giraldo</cp:lastModifiedBy>
  <cp:lastPrinted>2021-01-28T15:45:52Z</cp:lastPrinted>
  <dcterms:created xsi:type="dcterms:W3CDTF">2010-10-04T16:34:45Z</dcterms:created>
  <dcterms:modified xsi:type="dcterms:W3CDTF">2021-07-31T00:03:26Z</dcterms:modified>
</cp:coreProperties>
</file>